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tables/table2.xml" ContentType="application/vnd.openxmlformats-officedocument.spreadsheetml.table+xml"/>
  <Override PartName="/xl/comments4.xml" ContentType="application/vnd.openxmlformats-officedocument.spreadsheetml.comments+xml"/>
  <Override PartName="/xl/tables/table3.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tables/table4.xml" ContentType="application/vnd.openxmlformats-officedocument.spreadsheetml.table+xml"/>
  <Override PartName="/xl/comments7.xml" ContentType="application/vnd.openxmlformats-officedocument.spreadsheetml.comments+xml"/>
  <Override PartName="/xl/tables/table5.xml" ContentType="application/vnd.openxmlformats-officedocument.spreadsheetml.table+xml"/>
  <Override PartName="/xl/comments8.xml" ContentType="application/vnd.openxmlformats-officedocument.spreadsheetml.comments+xml"/>
  <Override PartName="/xl/tables/table6.xml" ContentType="application/vnd.openxmlformats-officedocument.spreadsheetml.table+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E:\FORMULA RATES SPP\Annual Update AEP West Trans\True Ups\2025 Rate Year\Transcos\As Filed\"/>
    </mc:Choice>
  </mc:AlternateContent>
  <xr:revisionPtr revIDLastSave="0" documentId="13_ncr:1_{895F0592-2CFD-4D02-BA43-22605968F0B4}" xr6:coauthVersionLast="47" xr6:coauthVersionMax="47" xr10:uidLastSave="{00000000-0000-0000-0000-000000000000}"/>
  <bookViews>
    <workbookView xWindow="-28920" yWindow="-105" windowWidth="29040" windowHeight="15720" xr2:uid="{00000000-000D-0000-FFFF-FFFF00000000}"/>
  </bookViews>
  <sheets>
    <sheet name="OKTCo" sheetId="3" r:id="rId1"/>
    <sheet name="Q3 2025" sheetId="29" state="hidden" r:id="rId2"/>
    <sheet name="Q2 2025" sheetId="28" state="hidden" r:id="rId3"/>
    <sheet name="SPP Q4 Updates" sheetId="27" state="hidden" r:id="rId4"/>
    <sheet name="Q2 2024" sheetId="26" state="hidden" r:id="rId5"/>
    <sheet name="Data" sheetId="5" state="hidden" r:id="rId6"/>
    <sheet name="Q3 2023" sheetId="22" state="hidden" r:id="rId7"/>
    <sheet name="Q4 2023" sheetId="24" state="hidden" r:id="rId8"/>
    <sheet name="Sheet1" sheetId="23" state="hidden" r:id="rId9"/>
    <sheet name="Q4 2022 Initial" sheetId="20" state="hidden" r:id="rId10"/>
    <sheet name="Q4 2021 Initial Extract" sheetId="19" state="hidden" r:id="rId11"/>
    <sheet name="Q2 2021 Initial PTP" sheetId="18" state="hidden" r:id="rId12"/>
    <sheet name="Q4 2020 Initial PTP" sheetId="17" state="hidden" r:id="rId13"/>
    <sheet name="Q4 2019 Initial PTP" sheetId="16" state="hidden" r:id="rId14"/>
    <sheet name="Q2 2019 Initial PTP" sheetId="15" state="hidden" r:id="rId15"/>
    <sheet name="Q4 2018 Initial PTP" sheetId="12" state="hidden" r:id="rId16"/>
  </sheets>
  <definedNames>
    <definedName name="_xlnm._FilterDatabase" localSheetId="5" hidden="1">Data!$A$1:$AF$1</definedName>
    <definedName name="_xlnm._FilterDatabase" localSheetId="4" hidden="1">'Q2 2024'!$A$15:$A$15</definedName>
    <definedName name="_xlnm._FilterDatabase" localSheetId="2" hidden="1">'Q2 2025'!$A$1:$AR$32</definedName>
    <definedName name="_xlnm._FilterDatabase" localSheetId="6" hidden="1">'Q3 2023'!$B$15:$AK$323</definedName>
    <definedName name="_xlnm._FilterDatabase" localSheetId="1" hidden="1">'Q3 2025'!$B$15:$AE$39</definedName>
    <definedName name="_xlnm._FilterDatabase" localSheetId="15" hidden="1">'Q4 2018 Initial PTP'!$A$1:$AJ$61</definedName>
    <definedName name="_xlnm._FilterDatabase" localSheetId="12" hidden="1">'Q4 2020 Initial PTP'!$A$1:$AO$27</definedName>
    <definedName name="_xlnm._FilterDatabase" localSheetId="10" hidden="1">'Q4 2021 Initial Extract'!$A$1:$AT$1</definedName>
    <definedName name="_xlnm._FilterDatabase" localSheetId="9" hidden="1">'Q4 2022 Initial'!$B$15:$AL$320</definedName>
    <definedName name="_xlnm._FilterDatabase" localSheetId="7" hidden="1">'Q4 2023'!$B$15:$AF$323</definedName>
    <definedName name="_xlnm._FilterDatabase" localSheetId="3" hidden="1">'SPP Q4 Updates'!$A$15:$AF$323</definedName>
    <definedName name="_xlnm.Print_Area" localSheetId="0">OKTCo!$A$1:$DP$86</definedName>
    <definedName name="_xlnm.Print_Area" localSheetId="4">'Q2 2024'!$B$1:$AI$320</definedName>
    <definedName name="_xlnm.Print_Area" localSheetId="2">'Q2 2025'!$B$1:$AI$26</definedName>
    <definedName name="_xlnm.Print_Area" localSheetId="6">'Q3 2023'!$B$1:$AK$320</definedName>
    <definedName name="_xlnm.Print_Area" localSheetId="1">'Q3 2025'!$B$1:$AE$39</definedName>
    <definedName name="_xlnm.Print_Area" localSheetId="9">'Q4 2022 Initial'!$B$1:$AL$320</definedName>
    <definedName name="_xlnm.Print_Area" localSheetId="7">'Q4 2023'!$B$1:$AF$320</definedName>
    <definedName name="_xlnm.Print_Area" localSheetId="3">'SPP Q4 Updates'!$A$1:$AF$323</definedName>
    <definedName name="_xlnm.Print_Titles" localSheetId="5">Data!#REF!</definedName>
    <definedName name="_xlnm.Print_Titles" localSheetId="4">'Q2 2024'!$15:$15</definedName>
    <definedName name="_xlnm.Print_Titles" localSheetId="2">'Q2 2025'!$1:$1</definedName>
    <definedName name="_xlnm.Print_Titles" localSheetId="6">'Q3 2023'!$15:$15</definedName>
    <definedName name="_xlnm.Print_Titles" localSheetId="1">'Q3 2025'!$15:$15</definedName>
    <definedName name="_xlnm.Print_Titles" localSheetId="9">'Q4 2022 Initial'!$15:$15</definedName>
    <definedName name="_xlnm.Print_Titles" localSheetId="7">'Q4 2023'!$15:$15</definedName>
    <definedName name="_xlnm.Print_Titles" localSheetId="3">'SPP Q4 Updates'!$15:$15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O64" i="3" l="1"/>
  <c r="DN64" i="3"/>
  <c r="DO62" i="3"/>
  <c r="DN62" i="3"/>
  <c r="DO59" i="3"/>
  <c r="DN59" i="3"/>
  <c r="DO57" i="3"/>
  <c r="DN57" i="3"/>
  <c r="DO55" i="3"/>
  <c r="DN55" i="3"/>
  <c r="DO53" i="3"/>
  <c r="DN53" i="3"/>
  <c r="DO50" i="3"/>
  <c r="DN50" i="3"/>
  <c r="DO47" i="3"/>
  <c r="DN47" i="3"/>
  <c r="DO43" i="3"/>
  <c r="DN43" i="3"/>
  <c r="DO41" i="3"/>
  <c r="DN41" i="3"/>
  <c r="DO39" i="3"/>
  <c r="DN39" i="3"/>
  <c r="DO37" i="3"/>
  <c r="DN37" i="3"/>
  <c r="DO35" i="3"/>
  <c r="DN35" i="3"/>
  <c r="DO33" i="3"/>
  <c r="DN33" i="3"/>
  <c r="DO30" i="3"/>
  <c r="DN30" i="3"/>
  <c r="DO28" i="3"/>
  <c r="DN28" i="3"/>
  <c r="DO26" i="3"/>
  <c r="DN26" i="3"/>
  <c r="DO24" i="3"/>
  <c r="DN24" i="3"/>
  <c r="DO22" i="3"/>
  <c r="DN22" i="3"/>
  <c r="DO17" i="3"/>
  <c r="DN17" i="3"/>
  <c r="DO10" i="3"/>
  <c r="DN10" i="3"/>
  <c r="DO8" i="3"/>
  <c r="DN8" i="3"/>
  <c r="DO6" i="3"/>
  <c r="DN6" i="3"/>
  <c r="DO4" i="3"/>
  <c r="DN4" i="3"/>
  <c r="DE71" i="3"/>
  <c r="DE69" i="3"/>
  <c r="DE66" i="3"/>
  <c r="DE64" i="3"/>
  <c r="DE62" i="3"/>
  <c r="DE59" i="3"/>
  <c r="DE57" i="3"/>
  <c r="DE55" i="3"/>
  <c r="DE53" i="3"/>
  <c r="DE50" i="3"/>
  <c r="DE47" i="3"/>
  <c r="DE43" i="3"/>
  <c r="DE41" i="3"/>
  <c r="DE39" i="3"/>
  <c r="DE37" i="3"/>
  <c r="DE33" i="3"/>
  <c r="DE30" i="3"/>
  <c r="DE28" i="3"/>
  <c r="DE26" i="3"/>
  <c r="DE24" i="3"/>
  <c r="DE22" i="3"/>
  <c r="DE17" i="3"/>
  <c r="DE10" i="3"/>
  <c r="DE8" i="3"/>
  <c r="DE6" i="3"/>
  <c r="DE4" i="3"/>
  <c r="DA71" i="3" l="1"/>
  <c r="CZ71" i="3"/>
  <c r="DA69" i="3"/>
  <c r="CZ69" i="3"/>
  <c r="DA66" i="3"/>
  <c r="CZ66" i="3"/>
  <c r="DA64" i="3"/>
  <c r="CZ64" i="3"/>
  <c r="DA62" i="3"/>
  <c r="CZ62" i="3"/>
  <c r="DA59" i="3"/>
  <c r="CZ59" i="3"/>
  <c r="DA57" i="3"/>
  <c r="CZ57" i="3"/>
  <c r="DA55" i="3"/>
  <c r="CZ55" i="3"/>
  <c r="DA53" i="3"/>
  <c r="CZ53" i="3"/>
  <c r="DA50" i="3"/>
  <c r="CZ50" i="3"/>
  <c r="DA47" i="3"/>
  <c r="CZ47" i="3"/>
  <c r="DA43" i="3"/>
  <c r="CZ43" i="3"/>
  <c r="DA41" i="3"/>
  <c r="CZ41" i="3"/>
  <c r="DA39" i="3"/>
  <c r="CZ39" i="3"/>
  <c r="DA37" i="3"/>
  <c r="CZ37" i="3"/>
  <c r="DA33" i="3"/>
  <c r="CZ33" i="3"/>
  <c r="DA30" i="3"/>
  <c r="CZ30" i="3"/>
  <c r="DA28" i="3"/>
  <c r="CZ28" i="3"/>
  <c r="DA26" i="3"/>
  <c r="CZ26" i="3"/>
  <c r="DA24" i="3"/>
  <c r="CZ24" i="3"/>
  <c r="DA22" i="3"/>
  <c r="CZ22" i="3"/>
  <c r="DA17" i="3"/>
  <c r="CZ17" i="3"/>
  <c r="DA10" i="3"/>
  <c r="CZ10" i="3"/>
  <c r="DA8" i="3"/>
  <c r="CZ8" i="3"/>
  <c r="DA6" i="3"/>
  <c r="CZ6" i="3"/>
  <c r="DA4" i="3"/>
  <c r="CZ4" i="3"/>
  <c r="CX71" i="3" l="1"/>
  <c r="CY71" i="3"/>
  <c r="CY69" i="3" l="1"/>
  <c r="CX69" i="3"/>
  <c r="CY66" i="3"/>
  <c r="CX66" i="3"/>
  <c r="CY64" i="3"/>
  <c r="CX64" i="3"/>
  <c r="CY62" i="3"/>
  <c r="CX62" i="3"/>
  <c r="CY59" i="3"/>
  <c r="CX59" i="3"/>
  <c r="CY57" i="3"/>
  <c r="CX57" i="3"/>
  <c r="CY55" i="3"/>
  <c r="CX55" i="3"/>
  <c r="CX53" i="3"/>
  <c r="CY53" i="3"/>
  <c r="CY50" i="3"/>
  <c r="CX50" i="3"/>
  <c r="CY47" i="3"/>
  <c r="CX47" i="3"/>
  <c r="CY43" i="3"/>
  <c r="CX43" i="3"/>
  <c r="CY41" i="3"/>
  <c r="CX41" i="3"/>
  <c r="CY39" i="3"/>
  <c r="CX39" i="3"/>
  <c r="CY37" i="3"/>
  <c r="CX37" i="3"/>
  <c r="CY33" i="3"/>
  <c r="CX33" i="3"/>
  <c r="CY30" i="3"/>
  <c r="CX30" i="3"/>
  <c r="CY28" i="3"/>
  <c r="CX28" i="3"/>
  <c r="CY26" i="3"/>
  <c r="CX26" i="3"/>
  <c r="CY24" i="3"/>
  <c r="CX24" i="3"/>
  <c r="CY22" i="3"/>
  <c r="CX22" i="3"/>
  <c r="CY17" i="3"/>
  <c r="CX17" i="3"/>
  <c r="CY10" i="3"/>
  <c r="CX10" i="3"/>
  <c r="CY8" i="3"/>
  <c r="CX8" i="3"/>
  <c r="CY6" i="3"/>
  <c r="CX6" i="3"/>
  <c r="CY4" i="3"/>
  <c r="CX4" i="3"/>
  <c r="S46" i="29"/>
  <c r="S47" i="29"/>
  <c r="S48" i="29"/>
  <c r="S49" i="29"/>
  <c r="S45" i="29"/>
  <c r="S44" i="29"/>
  <c r="S43" i="29"/>
  <c r="S42" i="29"/>
  <c r="S41" i="29"/>
  <c r="S40" i="29"/>
  <c r="S39" i="29"/>
  <c r="S38" i="29"/>
  <c r="S37" i="29"/>
  <c r="S36" i="29"/>
  <c r="S35" i="29"/>
  <c r="S34" i="29"/>
  <c r="S33" i="29"/>
  <c r="S32" i="29"/>
  <c r="S31" i="29"/>
  <c r="S30" i="29"/>
  <c r="S29" i="29"/>
  <c r="S28" i="29"/>
  <c r="S27" i="29"/>
  <c r="Q26" i="29"/>
  <c r="S26" i="29" s="1"/>
  <c r="S25" i="29"/>
  <c r="S24" i="29"/>
  <c r="S23" i="29"/>
  <c r="S22" i="29"/>
  <c r="S21" i="29"/>
  <c r="S20" i="29"/>
  <c r="S19" i="29"/>
  <c r="S18" i="29"/>
  <c r="S17" i="29"/>
  <c r="S16" i="29"/>
  <c r="CV66" i="3" l="1"/>
  <c r="CV62" i="3"/>
  <c r="CW62" i="3"/>
  <c r="CV59" i="3"/>
  <c r="CW69" i="3" l="1"/>
  <c r="CV69" i="3"/>
  <c r="CW66" i="3"/>
  <c r="CW64" i="3"/>
  <c r="CV64" i="3"/>
  <c r="CW59" i="3"/>
  <c r="CW57" i="3"/>
  <c r="CV57" i="3"/>
  <c r="CW55" i="3"/>
  <c r="CV55" i="3"/>
  <c r="CW54" i="3"/>
  <c r="CW53" i="3" s="1"/>
  <c r="CV54" i="3"/>
  <c r="CV53" i="3" s="1"/>
  <c r="CW50" i="3"/>
  <c r="CV50" i="3"/>
  <c r="CW47" i="3"/>
  <c r="CV47" i="3"/>
  <c r="CW43" i="3"/>
  <c r="CV43" i="3"/>
  <c r="CW41" i="3"/>
  <c r="CV41" i="3"/>
  <c r="CW39" i="3"/>
  <c r="CV39" i="3"/>
  <c r="CW37" i="3"/>
  <c r="CV37" i="3"/>
  <c r="CW33" i="3"/>
  <c r="CV33" i="3"/>
  <c r="CW30" i="3"/>
  <c r="CV30" i="3"/>
  <c r="CW28" i="3"/>
  <c r="CV28" i="3"/>
  <c r="CW26" i="3"/>
  <c r="CV26" i="3"/>
  <c r="CW24" i="3"/>
  <c r="CV24" i="3"/>
  <c r="CW22" i="3"/>
  <c r="CV22" i="3"/>
  <c r="CW17" i="3"/>
  <c r="CV17" i="3"/>
  <c r="CW10" i="3"/>
  <c r="CV10" i="3"/>
  <c r="CW8" i="3"/>
  <c r="CV8" i="3"/>
  <c r="CW6" i="3"/>
  <c r="CV6" i="3"/>
  <c r="CW4" i="3"/>
  <c r="CV4" i="3"/>
  <c r="CU69" i="3" l="1"/>
  <c r="CT69" i="3"/>
  <c r="CT64" i="3" l="1"/>
  <c r="CT66" i="3"/>
  <c r="CT62" i="3"/>
  <c r="CT59" i="3"/>
  <c r="CU66" i="3"/>
  <c r="CU64" i="3"/>
  <c r="CU62" i="3"/>
  <c r="CU59" i="3"/>
  <c r="CU57" i="3"/>
  <c r="CU55" i="3"/>
  <c r="CU54" i="3"/>
  <c r="CU53" i="3" s="1"/>
  <c r="CU50" i="3"/>
  <c r="CU47" i="3"/>
  <c r="CU43" i="3"/>
  <c r="CU41" i="3"/>
  <c r="CU39" i="3"/>
  <c r="CU37" i="3"/>
  <c r="CU33" i="3"/>
  <c r="CU30" i="3"/>
  <c r="CU28" i="3"/>
  <c r="CU26" i="3"/>
  <c r="CU24" i="3"/>
  <c r="CU22" i="3"/>
  <c r="CU17" i="3"/>
  <c r="CU10" i="3"/>
  <c r="CU8" i="3"/>
  <c r="CU6" i="3"/>
  <c r="CU4" i="3"/>
  <c r="A66" i="3"/>
  <c r="CT57" i="3" l="1"/>
  <c r="CT55" i="3"/>
  <c r="CT54" i="3"/>
  <c r="CT53" i="3" s="1"/>
  <c r="CT50" i="3"/>
  <c r="CT47" i="3"/>
  <c r="CT43" i="3"/>
  <c r="CT41" i="3"/>
  <c r="CT39" i="3"/>
  <c r="CT37" i="3"/>
  <c r="CT33" i="3"/>
  <c r="CT30" i="3"/>
  <c r="CT28" i="3"/>
  <c r="CT26" i="3"/>
  <c r="CT24" i="3"/>
  <c r="CT22" i="3"/>
  <c r="CT17" i="3"/>
  <c r="CT10" i="3"/>
  <c r="CT8" i="3"/>
  <c r="CT6" i="3"/>
  <c r="CT4" i="3"/>
  <c r="W32" i="28" l="1"/>
  <c r="V32" i="28"/>
  <c r="W31" i="28"/>
  <c r="V31" i="28"/>
  <c r="W30" i="28"/>
  <c r="V30" i="28"/>
  <c r="W29" i="28"/>
  <c r="V29" i="28"/>
  <c r="W28" i="28"/>
  <c r="V28" i="28"/>
  <c r="W27" i="28"/>
  <c r="V27" i="28"/>
  <c r="V26" i="28"/>
  <c r="W26" i="28"/>
  <c r="V25" i="28"/>
  <c r="W25" i="28"/>
  <c r="V24" i="28"/>
  <c r="W24" i="28"/>
  <c r="V23" i="28"/>
  <c r="W23" i="28"/>
  <c r="V22" i="28"/>
  <c r="W22" i="28"/>
  <c r="V21" i="28"/>
  <c r="W21" i="28"/>
  <c r="V20" i="28"/>
  <c r="W20" i="28"/>
  <c r="V19" i="28"/>
  <c r="W19" i="28"/>
  <c r="V18" i="28"/>
  <c r="W18" i="28"/>
  <c r="V17" i="28"/>
  <c r="W17" i="28"/>
  <c r="V16" i="28"/>
  <c r="W16" i="28"/>
  <c r="V15" i="28"/>
  <c r="W15" i="28"/>
  <c r="V14" i="28"/>
  <c r="W14" i="28"/>
  <c r="S13" i="28"/>
  <c r="V13" i="28" s="1"/>
  <c r="V12" i="28"/>
  <c r="W12" i="28"/>
  <c r="V11" i="28"/>
  <c r="W11" i="28"/>
  <c r="W10" i="28"/>
  <c r="V10" i="28"/>
  <c r="W9" i="28"/>
  <c r="V9" i="28"/>
  <c r="V8" i="28"/>
  <c r="W8" i="28"/>
  <c r="V7" i="28"/>
  <c r="W7" i="28"/>
  <c r="V6" i="28"/>
  <c r="W6" i="28"/>
  <c r="V5" i="28"/>
  <c r="W5" i="28"/>
  <c r="V4" i="28"/>
  <c r="W4" i="28"/>
  <c r="V3" i="28"/>
  <c r="V2" i="28"/>
  <c r="W2" i="28"/>
  <c r="CH56" i="3"/>
  <c r="CS54" i="3"/>
  <c r="CS53" i="3" s="1"/>
  <c r="CS50" i="3"/>
  <c r="CS47" i="3"/>
  <c r="CS43" i="3"/>
  <c r="CS41" i="3"/>
  <c r="CS39" i="3"/>
  <c r="CS37" i="3"/>
  <c r="CS33" i="3"/>
  <c r="CS30" i="3"/>
  <c r="CS28" i="3"/>
  <c r="CS26" i="3"/>
  <c r="CS24" i="3"/>
  <c r="CS22" i="3"/>
  <c r="CS17" i="3"/>
  <c r="CS10" i="3"/>
  <c r="CS8" i="3"/>
  <c r="CS6" i="3"/>
  <c r="CS4" i="3"/>
  <c r="CS59" i="3"/>
  <c r="CS62" i="3"/>
  <c r="CS64" i="3"/>
  <c r="CS66" i="3"/>
  <c r="W13" i="28" l="1"/>
  <c r="W3" i="28"/>
  <c r="DC64" i="3"/>
  <c r="DC62" i="3"/>
  <c r="DC59" i="3"/>
  <c r="CS57" i="3"/>
  <c r="DC57" i="3" s="1"/>
  <c r="CS55" i="3"/>
  <c r="DC53" i="3"/>
  <c r="DC50" i="3"/>
  <c r="DC47" i="3"/>
  <c r="DC43" i="3"/>
  <c r="DC41" i="3"/>
  <c r="DC39" i="3"/>
  <c r="DC37" i="3"/>
  <c r="DC35" i="3"/>
  <c r="DB35" i="3"/>
  <c r="DC33" i="3"/>
  <c r="DC30" i="3"/>
  <c r="DC28" i="3"/>
  <c r="DC26" i="3"/>
  <c r="DC24" i="3"/>
  <c r="DC22" i="3"/>
  <c r="DC17" i="3"/>
  <c r="DC10" i="3"/>
  <c r="DC8" i="3"/>
  <c r="DC6" i="3"/>
  <c r="DC4" i="3"/>
  <c r="DC55" i="3" l="1"/>
  <c r="CP62" i="3"/>
  <c r="CO62" i="3"/>
  <c r="DB62" i="3" s="1"/>
  <c r="CP64" i="3"/>
  <c r="CO64" i="3"/>
  <c r="DB64" i="3" s="1"/>
  <c r="CP59" i="3"/>
  <c r="CO59" i="3"/>
  <c r="DB59" i="3" s="1"/>
  <c r="CP66" i="3"/>
  <c r="CO66" i="3"/>
  <c r="CP57" i="3" l="1"/>
  <c r="CO57" i="3"/>
  <c r="DB57" i="3" s="1"/>
  <c r="CO56" i="3"/>
  <c r="CO55" i="3" s="1"/>
  <c r="DB55" i="3" s="1"/>
  <c r="CP54" i="3"/>
  <c r="CP53" i="3" s="1"/>
  <c r="CO54" i="3"/>
  <c r="CO53" i="3" s="1"/>
  <c r="DB53" i="3" s="1"/>
  <c r="CP50" i="3"/>
  <c r="CO50" i="3"/>
  <c r="DB50" i="3" s="1"/>
  <c r="CP47" i="3"/>
  <c r="CO47" i="3"/>
  <c r="DB47" i="3" s="1"/>
  <c r="CP43" i="3"/>
  <c r="CO43" i="3"/>
  <c r="DB43" i="3" s="1"/>
  <c r="CP41" i="3"/>
  <c r="CO41" i="3"/>
  <c r="DB41" i="3" s="1"/>
  <c r="CP39" i="3"/>
  <c r="CO39" i="3"/>
  <c r="DB39" i="3" s="1"/>
  <c r="CP37" i="3"/>
  <c r="CO37" i="3"/>
  <c r="DB37" i="3" s="1"/>
  <c r="CP33" i="3"/>
  <c r="CO33" i="3"/>
  <c r="DB33" i="3" s="1"/>
  <c r="CP30" i="3"/>
  <c r="CO30" i="3"/>
  <c r="DB30" i="3" s="1"/>
  <c r="CP28" i="3"/>
  <c r="CO28" i="3"/>
  <c r="DB28" i="3" s="1"/>
  <c r="CP26" i="3"/>
  <c r="CO26" i="3"/>
  <c r="DB26" i="3" s="1"/>
  <c r="CP24" i="3"/>
  <c r="CO24" i="3"/>
  <c r="DB24" i="3" s="1"/>
  <c r="CP22" i="3"/>
  <c r="CO22" i="3"/>
  <c r="DB22" i="3" s="1"/>
  <c r="CP17" i="3"/>
  <c r="CO17" i="3"/>
  <c r="DB17" i="3" s="1"/>
  <c r="CP10" i="3"/>
  <c r="CO10" i="3"/>
  <c r="DB10" i="3" s="1"/>
  <c r="CP8" i="3"/>
  <c r="CO8" i="3"/>
  <c r="DB8" i="3" s="1"/>
  <c r="CP6" i="3"/>
  <c r="CO6" i="3"/>
  <c r="DB6" i="3" s="1"/>
  <c r="CP4" i="3"/>
  <c r="CO4" i="3"/>
  <c r="DB4" i="3" s="1"/>
  <c r="CP56" i="3" l="1"/>
  <c r="CP55" i="3" s="1"/>
  <c r="CN66" i="3"/>
  <c r="CM66" i="3"/>
  <c r="CM59" i="3"/>
  <c r="CN60" i="3"/>
  <c r="CN59" i="3" s="1"/>
  <c r="S323" i="27"/>
  <c r="T323" i="27"/>
  <c r="S322" i="27"/>
  <c r="T322" i="27"/>
  <c r="S321" i="27"/>
  <c r="T321" i="27"/>
  <c r="S320" i="27"/>
  <c r="T320" i="27"/>
  <c r="S319" i="27"/>
  <c r="T319" i="27"/>
  <c r="S318" i="27"/>
  <c r="T318" i="27"/>
  <c r="S317" i="27"/>
  <c r="T317" i="27"/>
  <c r="S316" i="27"/>
  <c r="T316" i="27"/>
  <c r="S315" i="27"/>
  <c r="T315" i="27"/>
  <c r="S314" i="27"/>
  <c r="T314" i="27"/>
  <c r="S313" i="27"/>
  <c r="T313" i="27"/>
  <c r="S312" i="27"/>
  <c r="T312" i="27"/>
  <c r="T311" i="27"/>
  <c r="S311" i="27"/>
  <c r="T310" i="27"/>
  <c r="S310" i="27"/>
  <c r="T309" i="27"/>
  <c r="S309" i="27"/>
  <c r="T308" i="27"/>
  <c r="S308" i="27"/>
  <c r="T307" i="27"/>
  <c r="S307" i="27"/>
  <c r="T306" i="27"/>
  <c r="S306" i="27"/>
  <c r="T305" i="27"/>
  <c r="S305" i="27"/>
  <c r="T304" i="27"/>
  <c r="S304" i="27"/>
  <c r="T303" i="27"/>
  <c r="S303" i="27"/>
  <c r="T302" i="27"/>
  <c r="S302" i="27"/>
  <c r="T301" i="27"/>
  <c r="S301" i="27"/>
  <c r="T300" i="27"/>
  <c r="S300" i="27"/>
  <c r="T299" i="27"/>
  <c r="S299" i="27"/>
  <c r="T298" i="27"/>
  <c r="S298" i="27"/>
  <c r="T297" i="27"/>
  <c r="S297" i="27"/>
  <c r="T296" i="27"/>
  <c r="S296" i="27"/>
  <c r="T295" i="27"/>
  <c r="S295" i="27"/>
  <c r="T294" i="27"/>
  <c r="S294" i="27"/>
  <c r="T293" i="27"/>
  <c r="S293" i="27"/>
  <c r="T292" i="27"/>
  <c r="S292" i="27"/>
  <c r="T291" i="27"/>
  <c r="S291" i="27"/>
  <c r="T290" i="27"/>
  <c r="S290" i="27"/>
  <c r="T289" i="27"/>
  <c r="S289" i="27"/>
  <c r="T288" i="27"/>
  <c r="S288" i="27"/>
  <c r="T287" i="27"/>
  <c r="S287" i="27"/>
  <c r="T286" i="27"/>
  <c r="S286" i="27"/>
  <c r="T285" i="27"/>
  <c r="S285" i="27"/>
  <c r="T284" i="27"/>
  <c r="S284" i="27"/>
  <c r="T283" i="27"/>
  <c r="S283" i="27"/>
  <c r="T282" i="27"/>
  <c r="S282" i="27"/>
  <c r="T281" i="27"/>
  <c r="S281" i="27"/>
  <c r="T280" i="27"/>
  <c r="S280" i="27"/>
  <c r="T279" i="27"/>
  <c r="S279" i="27"/>
  <c r="T278" i="27"/>
  <c r="S278" i="27"/>
  <c r="T277" i="27"/>
  <c r="S277" i="27"/>
  <c r="T276" i="27"/>
  <c r="S276" i="27"/>
  <c r="T275" i="27"/>
  <c r="S275" i="27"/>
  <c r="T274" i="27"/>
  <c r="S274" i="27"/>
  <c r="T273" i="27"/>
  <c r="S273" i="27"/>
  <c r="T272" i="27"/>
  <c r="S272" i="27"/>
  <c r="T271" i="27"/>
  <c r="S271" i="27"/>
  <c r="T270" i="27"/>
  <c r="S270" i="27"/>
  <c r="T269" i="27"/>
  <c r="S269" i="27"/>
  <c r="T268" i="27"/>
  <c r="S268" i="27"/>
  <c r="T267" i="27"/>
  <c r="S267" i="27"/>
  <c r="T266" i="27"/>
  <c r="S266" i="27"/>
  <c r="T265" i="27"/>
  <c r="S265" i="27"/>
  <c r="T264" i="27"/>
  <c r="S264" i="27"/>
  <c r="T263" i="27"/>
  <c r="S263" i="27"/>
  <c r="T262" i="27"/>
  <c r="S262" i="27"/>
  <c r="T261" i="27"/>
  <c r="S261" i="27"/>
  <c r="T260" i="27"/>
  <c r="S260" i="27"/>
  <c r="T259" i="27"/>
  <c r="S259" i="27"/>
  <c r="T258" i="27"/>
  <c r="S258" i="27"/>
  <c r="T257" i="27"/>
  <c r="S257" i="27"/>
  <c r="T256" i="27"/>
  <c r="S256" i="27"/>
  <c r="T255" i="27"/>
  <c r="S255" i="27"/>
  <c r="T254" i="27"/>
  <c r="S254" i="27"/>
  <c r="T253" i="27"/>
  <c r="S253" i="27"/>
  <c r="T252" i="27"/>
  <c r="S252" i="27"/>
  <c r="T251" i="27"/>
  <c r="S251" i="27"/>
  <c r="T250" i="27"/>
  <c r="S250" i="27"/>
  <c r="T249" i="27"/>
  <c r="S249" i="27"/>
  <c r="T248" i="27"/>
  <c r="S248" i="27"/>
  <c r="T247" i="27"/>
  <c r="S247" i="27"/>
  <c r="T246" i="27"/>
  <c r="S246" i="27"/>
  <c r="T245" i="27"/>
  <c r="S245" i="27"/>
  <c r="T244" i="27"/>
  <c r="S244" i="27"/>
  <c r="T243" i="27"/>
  <c r="S243" i="27"/>
  <c r="T242" i="27"/>
  <c r="S242" i="27"/>
  <c r="T241" i="27"/>
  <c r="S241" i="27"/>
  <c r="T240" i="27"/>
  <c r="S240" i="27"/>
  <c r="T239" i="27"/>
  <c r="S239" i="27"/>
  <c r="T238" i="27"/>
  <c r="S238" i="27"/>
  <c r="T237" i="27"/>
  <c r="S237" i="27"/>
  <c r="T236" i="27"/>
  <c r="S236" i="27"/>
  <c r="T235" i="27"/>
  <c r="S235" i="27"/>
  <c r="T234" i="27"/>
  <c r="S234" i="27"/>
  <c r="T233" i="27"/>
  <c r="S233" i="27"/>
  <c r="T232" i="27"/>
  <c r="S232" i="27"/>
  <c r="T231" i="27"/>
  <c r="S231" i="27"/>
  <c r="T230" i="27"/>
  <c r="S230" i="27"/>
  <c r="T229" i="27"/>
  <c r="S229" i="27"/>
  <c r="T228" i="27"/>
  <c r="S228" i="27"/>
  <c r="T227" i="27"/>
  <c r="S227" i="27"/>
  <c r="T226" i="27"/>
  <c r="S226" i="27"/>
  <c r="T225" i="27"/>
  <c r="S225" i="27"/>
  <c r="T224" i="27"/>
  <c r="S224" i="27"/>
  <c r="T223" i="27"/>
  <c r="S223" i="27"/>
  <c r="T222" i="27"/>
  <c r="S222" i="27"/>
  <c r="T221" i="27"/>
  <c r="S221" i="27"/>
  <c r="T220" i="27"/>
  <c r="S220" i="27"/>
  <c r="T219" i="27"/>
  <c r="S219" i="27"/>
  <c r="T218" i="27"/>
  <c r="S218" i="27"/>
  <c r="T217" i="27"/>
  <c r="S217" i="27"/>
  <c r="T216" i="27"/>
  <c r="S216" i="27"/>
  <c r="T215" i="27"/>
  <c r="S215" i="27"/>
  <c r="T214" i="27"/>
  <c r="S214" i="27"/>
  <c r="T213" i="27"/>
  <c r="S213" i="27"/>
  <c r="T212" i="27"/>
  <c r="S212" i="27"/>
  <c r="T211" i="27"/>
  <c r="S211" i="27"/>
  <c r="S210" i="27"/>
  <c r="T210" i="27"/>
  <c r="T209" i="27"/>
  <c r="S209" i="27"/>
  <c r="T208" i="27"/>
  <c r="S208" i="27"/>
  <c r="T207" i="27"/>
  <c r="S207" i="27"/>
  <c r="T206" i="27"/>
  <c r="S206" i="27"/>
  <c r="T205" i="27"/>
  <c r="S205" i="27"/>
  <c r="T204" i="27"/>
  <c r="S204" i="27"/>
  <c r="S203" i="27"/>
  <c r="T203" i="27"/>
  <c r="S202" i="27"/>
  <c r="T202" i="27"/>
  <c r="T201" i="27"/>
  <c r="S201" i="27"/>
  <c r="T200" i="27"/>
  <c r="S200" i="27"/>
  <c r="T199" i="27"/>
  <c r="S199" i="27"/>
  <c r="T198" i="27"/>
  <c r="S198" i="27"/>
  <c r="T197" i="27"/>
  <c r="S197" i="27"/>
  <c r="T196" i="27"/>
  <c r="S196" i="27"/>
  <c r="T195" i="27"/>
  <c r="S195" i="27"/>
  <c r="T194" i="27"/>
  <c r="S194" i="27"/>
  <c r="T193" i="27"/>
  <c r="S193" i="27"/>
  <c r="T192" i="27"/>
  <c r="S192" i="27"/>
  <c r="T191" i="27"/>
  <c r="S191" i="27"/>
  <c r="T190" i="27"/>
  <c r="S190" i="27"/>
  <c r="T189" i="27"/>
  <c r="S189" i="27"/>
  <c r="S188" i="27"/>
  <c r="T188" i="27"/>
  <c r="S187" i="27"/>
  <c r="T187" i="27"/>
  <c r="T186" i="27"/>
  <c r="S186" i="27"/>
  <c r="T185" i="27"/>
  <c r="S185" i="27"/>
  <c r="T184" i="27"/>
  <c r="S184" i="27"/>
  <c r="T183" i="27"/>
  <c r="S183" i="27"/>
  <c r="T182" i="27"/>
  <c r="S182" i="27"/>
  <c r="T181" i="27"/>
  <c r="S181" i="27"/>
  <c r="T180" i="27"/>
  <c r="S180" i="27"/>
  <c r="T179" i="27"/>
  <c r="S179" i="27"/>
  <c r="T178" i="27"/>
  <c r="S178" i="27"/>
  <c r="T177" i="27"/>
  <c r="S177" i="27"/>
  <c r="T176" i="27"/>
  <c r="S176" i="27"/>
  <c r="T175" i="27"/>
  <c r="S175" i="27"/>
  <c r="T174" i="27"/>
  <c r="S174" i="27"/>
  <c r="T173" i="27"/>
  <c r="S173" i="27"/>
  <c r="T172" i="27"/>
  <c r="S172" i="27"/>
  <c r="T171" i="27"/>
  <c r="S171" i="27"/>
  <c r="T170" i="27"/>
  <c r="S170" i="27"/>
  <c r="T169" i="27"/>
  <c r="S169" i="27"/>
  <c r="T168" i="27"/>
  <c r="S168" i="27"/>
  <c r="T167" i="27"/>
  <c r="S167" i="27"/>
  <c r="T166" i="27"/>
  <c r="S166" i="27"/>
  <c r="T165" i="27"/>
  <c r="S165" i="27"/>
  <c r="T164" i="27"/>
  <c r="S164" i="27"/>
  <c r="T163" i="27"/>
  <c r="S163" i="27"/>
  <c r="T162" i="27"/>
  <c r="S162" i="27"/>
  <c r="T161" i="27"/>
  <c r="S161" i="27"/>
  <c r="T160" i="27"/>
  <c r="S160" i="27"/>
  <c r="T159" i="27"/>
  <c r="S159" i="27"/>
  <c r="T158" i="27"/>
  <c r="S158" i="27"/>
  <c r="T157" i="27"/>
  <c r="S157" i="27"/>
  <c r="T156" i="27"/>
  <c r="S156" i="27"/>
  <c r="T155" i="27"/>
  <c r="S155" i="27"/>
  <c r="T154" i="27"/>
  <c r="S154" i="27"/>
  <c r="T153" i="27"/>
  <c r="S153" i="27"/>
  <c r="T152" i="27"/>
  <c r="S152" i="27"/>
  <c r="T151" i="27"/>
  <c r="S151" i="27"/>
  <c r="T150" i="27"/>
  <c r="S150" i="27"/>
  <c r="T149" i="27"/>
  <c r="S149" i="27"/>
  <c r="T148" i="27"/>
  <c r="S148" i="27"/>
  <c r="T147" i="27"/>
  <c r="S147" i="27"/>
  <c r="T146" i="27"/>
  <c r="S146" i="27"/>
  <c r="T145" i="27"/>
  <c r="S145" i="27"/>
  <c r="T144" i="27"/>
  <c r="S144" i="27"/>
  <c r="T143" i="27"/>
  <c r="S143" i="27"/>
  <c r="T142" i="27"/>
  <c r="S142" i="27"/>
  <c r="T141" i="27"/>
  <c r="S141" i="27"/>
  <c r="T140" i="27"/>
  <c r="S140" i="27"/>
  <c r="T139" i="27"/>
  <c r="S139" i="27"/>
  <c r="T138" i="27"/>
  <c r="S138" i="27"/>
  <c r="T137" i="27"/>
  <c r="S137" i="27"/>
  <c r="T136" i="27"/>
  <c r="S136" i="27"/>
  <c r="T135" i="27"/>
  <c r="S135" i="27"/>
  <c r="T134" i="27"/>
  <c r="S134" i="27"/>
  <c r="T133" i="27"/>
  <c r="S133" i="27"/>
  <c r="T132" i="27"/>
  <c r="S132" i="27"/>
  <c r="T131" i="27"/>
  <c r="S131" i="27"/>
  <c r="T130" i="27"/>
  <c r="S130" i="27"/>
  <c r="T129" i="27"/>
  <c r="S129" i="27"/>
  <c r="T128" i="27"/>
  <c r="S128" i="27"/>
  <c r="T127" i="27"/>
  <c r="S127" i="27"/>
  <c r="T126" i="27"/>
  <c r="S126" i="27"/>
  <c r="T125" i="27"/>
  <c r="S125" i="27"/>
  <c r="T124" i="27"/>
  <c r="S124" i="27"/>
  <c r="T123" i="27"/>
  <c r="S123" i="27"/>
  <c r="T122" i="27"/>
  <c r="S122" i="27"/>
  <c r="T121" i="27"/>
  <c r="S121" i="27"/>
  <c r="T120" i="27"/>
  <c r="S120" i="27"/>
  <c r="T119" i="27"/>
  <c r="S119" i="27"/>
  <c r="T118" i="27"/>
  <c r="S118" i="27"/>
  <c r="T117" i="27"/>
  <c r="S117" i="27"/>
  <c r="T116" i="27"/>
  <c r="S116" i="27"/>
  <c r="T115" i="27"/>
  <c r="S115" i="27"/>
  <c r="T114" i="27"/>
  <c r="S114" i="27"/>
  <c r="T113" i="27"/>
  <c r="S113" i="27"/>
  <c r="T112" i="27"/>
  <c r="S112" i="27"/>
  <c r="T111" i="27"/>
  <c r="S111" i="27"/>
  <c r="T110" i="27"/>
  <c r="S110" i="27"/>
  <c r="T109" i="27"/>
  <c r="S109" i="27"/>
  <c r="S108" i="27"/>
  <c r="T108" i="27"/>
  <c r="S107" i="27"/>
  <c r="T107" i="27"/>
  <c r="T106" i="27"/>
  <c r="S106" i="27"/>
  <c r="T105" i="27"/>
  <c r="S105" i="27"/>
  <c r="T104" i="27"/>
  <c r="S104" i="27"/>
  <c r="T103" i="27"/>
  <c r="S103" i="27"/>
  <c r="T102" i="27"/>
  <c r="S102" i="27"/>
  <c r="T101" i="27"/>
  <c r="S101" i="27"/>
  <c r="T100" i="27"/>
  <c r="S100" i="27"/>
  <c r="T99" i="27"/>
  <c r="S99" i="27"/>
  <c r="T98" i="27"/>
  <c r="S98" i="27"/>
  <c r="T97" i="27"/>
  <c r="S97" i="27"/>
  <c r="T96" i="27"/>
  <c r="S96" i="27"/>
  <c r="T95" i="27"/>
  <c r="S95" i="27"/>
  <c r="T94" i="27"/>
  <c r="S94" i="27"/>
  <c r="T93" i="27"/>
  <c r="S93" i="27"/>
  <c r="T92" i="27"/>
  <c r="S92" i="27"/>
  <c r="T91" i="27"/>
  <c r="S91" i="27"/>
  <c r="T90" i="27"/>
  <c r="S90" i="27"/>
  <c r="T89" i="27"/>
  <c r="S89" i="27"/>
  <c r="T88" i="27"/>
  <c r="S88" i="27"/>
  <c r="T87" i="27"/>
  <c r="S87" i="27"/>
  <c r="T86" i="27"/>
  <c r="S86" i="27"/>
  <c r="T85" i="27"/>
  <c r="S85" i="27"/>
  <c r="T84" i="27"/>
  <c r="S84" i="27"/>
  <c r="T83" i="27"/>
  <c r="S83" i="27"/>
  <c r="T82" i="27"/>
  <c r="S82" i="27"/>
  <c r="T81" i="27"/>
  <c r="S81" i="27"/>
  <c r="T80" i="27"/>
  <c r="S80" i="27"/>
  <c r="T79" i="27"/>
  <c r="S79" i="27"/>
  <c r="S78" i="27"/>
  <c r="T78" i="27"/>
  <c r="S77" i="27"/>
  <c r="T77" i="27"/>
  <c r="T76" i="27"/>
  <c r="S76" i="27"/>
  <c r="S75" i="27"/>
  <c r="T75" i="27"/>
  <c r="S74" i="27"/>
  <c r="T74" i="27"/>
  <c r="T73" i="27"/>
  <c r="S73" i="27"/>
  <c r="T72" i="27"/>
  <c r="S72" i="27"/>
  <c r="T71" i="27"/>
  <c r="S71" i="27"/>
  <c r="T70" i="27"/>
  <c r="S70" i="27"/>
  <c r="T69" i="27"/>
  <c r="S69" i="27"/>
  <c r="T68" i="27"/>
  <c r="S68" i="27"/>
  <c r="T67" i="27"/>
  <c r="S67" i="27"/>
  <c r="T66" i="27"/>
  <c r="S66" i="27"/>
  <c r="T65" i="27"/>
  <c r="S65" i="27"/>
  <c r="T64" i="27"/>
  <c r="S64" i="27"/>
  <c r="T63" i="27"/>
  <c r="S63" i="27"/>
  <c r="T62" i="27"/>
  <c r="S62" i="27"/>
  <c r="T61" i="27"/>
  <c r="S61" i="27"/>
  <c r="T60" i="27"/>
  <c r="S60" i="27"/>
  <c r="T59" i="27"/>
  <c r="S59" i="27"/>
  <c r="T58" i="27"/>
  <c r="S58" i="27"/>
  <c r="T57" i="27"/>
  <c r="S57" i="27"/>
  <c r="T56" i="27"/>
  <c r="S56" i="27"/>
  <c r="T55" i="27"/>
  <c r="S55" i="27"/>
  <c r="T54" i="27"/>
  <c r="S54" i="27"/>
  <c r="T53" i="27"/>
  <c r="S53" i="27"/>
  <c r="T52" i="27"/>
  <c r="S52" i="27"/>
  <c r="T51" i="27"/>
  <c r="S51" i="27"/>
  <c r="T50" i="27"/>
  <c r="S50" i="27"/>
  <c r="T49" i="27"/>
  <c r="S49" i="27"/>
  <c r="T48" i="27"/>
  <c r="S48" i="27"/>
  <c r="T47" i="27"/>
  <c r="S47" i="27"/>
  <c r="T46" i="27"/>
  <c r="S46" i="27"/>
  <c r="T45" i="27"/>
  <c r="S45" i="27"/>
  <c r="T44" i="27"/>
  <c r="S44" i="27"/>
  <c r="T43" i="27"/>
  <c r="S43" i="27"/>
  <c r="T42" i="27"/>
  <c r="S42" i="27"/>
  <c r="T41" i="27"/>
  <c r="S41" i="27"/>
  <c r="T40" i="27"/>
  <c r="S40" i="27"/>
  <c r="T39" i="27"/>
  <c r="S39" i="27"/>
  <c r="T38" i="27"/>
  <c r="S38" i="27"/>
  <c r="T37" i="27"/>
  <c r="S37" i="27"/>
  <c r="T36" i="27"/>
  <c r="S36" i="27"/>
  <c r="T35" i="27"/>
  <c r="S35" i="27"/>
  <c r="T34" i="27"/>
  <c r="S34" i="27"/>
  <c r="T33" i="27"/>
  <c r="S33" i="27"/>
  <c r="T32" i="27"/>
  <c r="S32" i="27"/>
  <c r="T31" i="27"/>
  <c r="S31" i="27"/>
  <c r="T30" i="27"/>
  <c r="S30" i="27"/>
  <c r="T29" i="27"/>
  <c r="S29" i="27"/>
  <c r="T28" i="27"/>
  <c r="S28" i="27"/>
  <c r="T27" i="27"/>
  <c r="S27" i="27"/>
  <c r="T26" i="27"/>
  <c r="S26" i="27"/>
  <c r="T25" i="27"/>
  <c r="S25" i="27"/>
  <c r="T24" i="27"/>
  <c r="S24" i="27"/>
  <c r="S23" i="27"/>
  <c r="T23" i="27"/>
  <c r="S22" i="27"/>
  <c r="T22" i="27"/>
  <c r="T21" i="27"/>
  <c r="S21" i="27"/>
  <c r="T20" i="27"/>
  <c r="S20" i="27"/>
  <c r="T19" i="27"/>
  <c r="S19" i="27"/>
  <c r="T18" i="27"/>
  <c r="S18" i="27"/>
  <c r="T17" i="27"/>
  <c r="S17" i="27"/>
  <c r="T16" i="27"/>
  <c r="S16" i="27"/>
  <c r="CN57" i="3"/>
  <c r="CM57" i="3"/>
  <c r="CN50" i="3"/>
  <c r="CM50" i="3"/>
  <c r="CN47" i="3"/>
  <c r="CM47" i="3"/>
  <c r="CN43" i="3"/>
  <c r="CM43" i="3"/>
  <c r="CN41" i="3"/>
  <c r="CM41" i="3"/>
  <c r="CN39" i="3"/>
  <c r="CM39" i="3"/>
  <c r="CN37" i="3"/>
  <c r="CM37" i="3"/>
  <c r="CN33" i="3"/>
  <c r="CM33" i="3"/>
  <c r="CN30" i="3"/>
  <c r="CM30" i="3"/>
  <c r="CN28" i="3"/>
  <c r="CM28" i="3"/>
  <c r="CN26" i="3"/>
  <c r="CM26" i="3"/>
  <c r="CN24" i="3"/>
  <c r="CM24" i="3"/>
  <c r="CN22" i="3"/>
  <c r="CM22" i="3"/>
  <c r="CN17" i="3"/>
  <c r="CM17" i="3"/>
  <c r="CN10" i="3"/>
  <c r="CM10" i="3"/>
  <c r="CN8" i="3"/>
  <c r="CM8" i="3"/>
  <c r="CN6" i="3"/>
  <c r="CM6" i="3"/>
  <c r="CN4" i="3"/>
  <c r="CM4" i="3"/>
  <c r="CM56" i="3"/>
  <c r="CN56" i="3" s="1"/>
  <c r="CN55" i="3" s="1"/>
  <c r="CN54" i="3"/>
  <c r="CN53" i="3" s="1"/>
  <c r="CM54" i="3"/>
  <c r="CM53" i="3" s="1"/>
  <c r="CL60" i="3"/>
  <c r="CM55" i="3" l="1"/>
  <c r="CL59" i="3"/>
  <c r="CL54" i="3"/>
  <c r="CL53" i="3" s="1"/>
  <c r="CK54" i="3"/>
  <c r="CK53" i="3" s="1"/>
  <c r="CK59" i="3"/>
  <c r="CK62" i="3"/>
  <c r="CL62" i="3"/>
  <c r="CL66" i="3"/>
  <c r="CK66" i="3"/>
  <c r="CL64" i="3"/>
  <c r="CK64" i="3"/>
  <c r="CL57" i="3"/>
  <c r="CK57" i="3"/>
  <c r="CK56" i="3"/>
  <c r="CL56" i="3" s="1"/>
  <c r="CL55" i="3" s="1"/>
  <c r="CK55" i="3" l="1"/>
  <c r="CI66" i="3"/>
  <c r="CJ67" i="3"/>
  <c r="CJ66" i="3" s="1"/>
  <c r="CI56" i="3"/>
  <c r="CJ56" i="3" s="1"/>
  <c r="CJ55" i="3" s="1"/>
  <c r="CJ60" i="3"/>
  <c r="CJ59" i="3" s="1"/>
  <c r="CJ63" i="3"/>
  <c r="CI59" i="3"/>
  <c r="CI62" i="3"/>
  <c r="CJ62" i="3" s="1"/>
  <c r="CJ57" i="3"/>
  <c r="CJ53" i="3"/>
  <c r="CI57" i="3"/>
  <c r="CI53" i="3"/>
  <c r="A64" i="3"/>
  <c r="CJ64" i="3"/>
  <c r="CI64" i="3"/>
  <c r="CR64" i="3"/>
  <c r="CG64" i="3"/>
  <c r="CF64" i="3"/>
  <c r="BK64" i="3"/>
  <c r="BJ64" i="3"/>
  <c r="BF64" i="3"/>
  <c r="BE64" i="3"/>
  <c r="AZ64" i="3"/>
  <c r="AY64" i="3"/>
  <c r="CI55" i="3" l="1"/>
  <c r="CQ64" i="3"/>
  <c r="CQ50" i="3"/>
  <c r="CG4" i="3"/>
  <c r="CG6" i="3"/>
  <c r="CG8" i="3"/>
  <c r="CG10" i="3"/>
  <c r="CG17" i="3"/>
  <c r="CG22" i="3"/>
  <c r="CG24" i="3"/>
  <c r="CG26" i="3"/>
  <c r="CG28" i="3"/>
  <c r="CG30" i="3"/>
  <c r="CG33" i="3"/>
  <c r="CG37" i="3"/>
  <c r="CG39" i="3"/>
  <c r="CG41" i="3"/>
  <c r="CG47" i="3"/>
  <c r="CG50" i="3"/>
  <c r="CG62" i="3"/>
  <c r="CQ4" i="3"/>
  <c r="CQ6" i="3"/>
  <c r="CQ8" i="3"/>
  <c r="CQ10" i="3"/>
  <c r="CQ17" i="3"/>
  <c r="CQ22" i="3"/>
  <c r="CQ24" i="3"/>
  <c r="CQ26" i="3"/>
  <c r="CQ28" i="3"/>
  <c r="CQ30" i="3"/>
  <c r="CQ33" i="3"/>
  <c r="CQ37" i="3"/>
  <c r="CQ39" i="3"/>
  <c r="CQ41" i="3"/>
  <c r="CQ43" i="3"/>
  <c r="CQ47" i="3"/>
  <c r="CQ62" i="3" l="1"/>
  <c r="CR62" i="3"/>
  <c r="CH53" i="3"/>
  <c r="CH59" i="3"/>
  <c r="CH57" i="3"/>
  <c r="CH55" i="3"/>
  <c r="CR50" i="3"/>
  <c r="CR47" i="3"/>
  <c r="CR43" i="3"/>
  <c r="CR41" i="3"/>
  <c r="CR39" i="3"/>
  <c r="CR37" i="3"/>
  <c r="CR35" i="3"/>
  <c r="CQ35" i="3"/>
  <c r="CR33" i="3"/>
  <c r="CR30" i="3"/>
  <c r="CR28" i="3"/>
  <c r="CR26" i="3"/>
  <c r="CR24" i="3"/>
  <c r="CR22" i="3"/>
  <c r="CR17" i="3"/>
  <c r="CR10" i="3"/>
  <c r="CR8" i="3"/>
  <c r="CR6" i="3"/>
  <c r="CR4" i="3"/>
  <c r="CR59" i="3" l="1"/>
  <c r="CR55" i="3"/>
  <c r="CR57" i="3"/>
  <c r="CR53" i="3"/>
  <c r="CE53" i="3" l="1"/>
  <c r="CD53" i="3"/>
  <c r="CD55" i="3"/>
  <c r="CE55" i="3"/>
  <c r="CE57" i="3"/>
  <c r="CD57" i="3"/>
  <c r="CD59" i="3"/>
  <c r="CE59" i="3"/>
  <c r="CQ55" i="3" l="1"/>
  <c r="CG59" i="3"/>
  <c r="CQ59" i="3"/>
  <c r="CG53" i="3"/>
  <c r="CQ53" i="3"/>
  <c r="CQ57" i="3"/>
  <c r="CA57" i="3" l="1"/>
  <c r="BZ57" i="3"/>
  <c r="CA55" i="3"/>
  <c r="BZ55" i="3"/>
  <c r="CA43" i="3"/>
  <c r="BZ43" i="3"/>
  <c r="CC59" i="3" l="1"/>
  <c r="CB59" i="3"/>
  <c r="CC57" i="3"/>
  <c r="CB57" i="3"/>
  <c r="CC55" i="3"/>
  <c r="CB55" i="3"/>
  <c r="CC43" i="3"/>
  <c r="CB43" i="3"/>
  <c r="BL59" i="3"/>
  <c r="BU59" i="3" s="1"/>
  <c r="BK59" i="3"/>
  <c r="BJ59" i="3"/>
  <c r="BF59" i="3"/>
  <c r="BE59" i="3"/>
  <c r="AZ59" i="3"/>
  <c r="AY59" i="3"/>
  <c r="AU59" i="3"/>
  <c r="AT59" i="3"/>
  <c r="A59" i="3"/>
  <c r="A57" i="3"/>
  <c r="AY62" i="3"/>
  <c r="AZ62" i="3"/>
  <c r="BE62" i="3"/>
  <c r="BF62" i="3"/>
  <c r="BJ62" i="3"/>
  <c r="BK62" i="3"/>
  <c r="CF62" i="3"/>
  <c r="A62" i="3"/>
  <c r="BV59" i="3" l="1"/>
  <c r="CF59" i="3"/>
  <c r="BY57" i="3" l="1"/>
  <c r="BY55" i="3"/>
  <c r="BY43" i="3"/>
  <c r="BX57" i="3"/>
  <c r="BX55" i="3"/>
  <c r="BX43" i="3"/>
  <c r="A15" i="3" l="1"/>
  <c r="BW57" i="3" l="1"/>
  <c r="CG57" i="3" s="1"/>
  <c r="BW55" i="3"/>
  <c r="CF50" i="3"/>
  <c r="BW43" i="3"/>
  <c r="CG43" i="3" s="1"/>
  <c r="CF39" i="3"/>
  <c r="CF37" i="3"/>
  <c r="CF30" i="3"/>
  <c r="CF28" i="3"/>
  <c r="CF22" i="3"/>
  <c r="CF17" i="3"/>
  <c r="CF10" i="3"/>
  <c r="CF8" i="3"/>
  <c r="CF6" i="3"/>
  <c r="CF4" i="3"/>
  <c r="BK57" i="3"/>
  <c r="BK55" i="3"/>
  <c r="BV17" i="3"/>
  <c r="BV10" i="3"/>
  <c r="BV8" i="3"/>
  <c r="BV6" i="3"/>
  <c r="BV4" i="3"/>
  <c r="BU4" i="3"/>
  <c r="BU6" i="3"/>
  <c r="BU8" i="3"/>
  <c r="BU10" i="3"/>
  <c r="BU17" i="3"/>
  <c r="CF55" i="3" l="1"/>
  <c r="CG55" i="3"/>
  <c r="CF47" i="3"/>
  <c r="CF57" i="3"/>
  <c r="CF24" i="3"/>
  <c r="CF33" i="3"/>
  <c r="CF41" i="3"/>
  <c r="CF53" i="3"/>
  <c r="CF26" i="3"/>
  <c r="CF43" i="3"/>
  <c r="BI55" i="3"/>
  <c r="BI53" i="3"/>
  <c r="BH53" i="3"/>
  <c r="BG53" i="3"/>
  <c r="BG47" i="3"/>
  <c r="BI47" i="3"/>
  <c r="BH47" i="3"/>
  <c r="BI50" i="3"/>
  <c r="BH50" i="3"/>
  <c r="BG50" i="3"/>
  <c r="BL47" i="3"/>
  <c r="BV47" i="3" s="1"/>
  <c r="BL53" i="3"/>
  <c r="BV53" i="3" s="1"/>
  <c r="BL50" i="3"/>
  <c r="BV50" i="3" s="1"/>
  <c r="BL43" i="3"/>
  <c r="BV43" i="3" s="1"/>
  <c r="BL41" i="3"/>
  <c r="BV41" i="3" s="1"/>
  <c r="BL39" i="3"/>
  <c r="BV39" i="3" s="1"/>
  <c r="BL35" i="3"/>
  <c r="BV35" i="3" s="1"/>
  <c r="BL33" i="3"/>
  <c r="BV33" i="3" s="1"/>
  <c r="BL30" i="3"/>
  <c r="BV30" i="3" s="1"/>
  <c r="BL28" i="3"/>
  <c r="BV28" i="3" s="1"/>
  <c r="BL26" i="3"/>
  <c r="BV26" i="3" s="1"/>
  <c r="BL37" i="3"/>
  <c r="BV37" i="3" s="1"/>
  <c r="BL24" i="3"/>
  <c r="BV24" i="3" s="1"/>
  <c r="BL22" i="3"/>
  <c r="BV22" i="3" s="1"/>
  <c r="BL57" i="3"/>
  <c r="BV57" i="3" s="1"/>
  <c r="BL55" i="3"/>
  <c r="BV55" i="3" s="1"/>
  <c r="BJ57" i="3"/>
  <c r="BF57" i="3"/>
  <c r="BE57" i="3"/>
  <c r="AZ57" i="3"/>
  <c r="AY57" i="3"/>
  <c r="AU57" i="3"/>
  <c r="AT57" i="3"/>
  <c r="A56" i="3"/>
  <c r="A55" i="3"/>
  <c r="BJ55" i="3"/>
  <c r="BF55" i="3"/>
  <c r="BE55" i="3"/>
  <c r="AZ55" i="3"/>
  <c r="AY55" i="3"/>
  <c r="AU55" i="3"/>
  <c r="AT55" i="3"/>
  <c r="A54" i="3"/>
  <c r="BI43" i="3"/>
  <c r="BH43" i="3"/>
  <c r="BI30" i="3"/>
  <c r="BH30" i="3"/>
  <c r="BU22" i="3" l="1"/>
  <c r="BU53" i="3"/>
  <c r="BU37" i="3"/>
  <c r="BU57" i="3"/>
  <c r="BU26" i="3"/>
  <c r="BU47" i="3"/>
  <c r="BU28" i="3"/>
  <c r="BU30" i="3"/>
  <c r="BU24" i="3"/>
  <c r="BU33" i="3"/>
  <c r="BU35" i="3"/>
  <c r="BU39" i="3"/>
  <c r="BU41" i="3"/>
  <c r="BU50" i="3"/>
  <c r="BU55" i="3"/>
  <c r="BU43" i="3"/>
  <c r="A3" i="19" l="1"/>
  <c r="A4" i="19"/>
  <c r="A5" i="19"/>
  <c r="A6" i="19"/>
  <c r="A7" i="19"/>
  <c r="A8" i="19"/>
  <c r="A9" i="19"/>
  <c r="A10" i="19"/>
  <c r="A11" i="19"/>
  <c r="A12" i="19"/>
  <c r="A13" i="19"/>
  <c r="A14" i="19"/>
  <c r="A15" i="19"/>
  <c r="A16" i="19"/>
  <c r="A17" i="19"/>
  <c r="A18" i="19"/>
  <c r="A19" i="19"/>
  <c r="A20" i="19"/>
  <c r="A21" i="19"/>
  <c r="A22" i="19"/>
  <c r="A23" i="19"/>
  <c r="A24" i="19"/>
  <c r="A25" i="19"/>
  <c r="A26" i="19"/>
  <c r="A2" i="19"/>
  <c r="I3" i="19" l="1"/>
  <c r="I4" i="19"/>
  <c r="I5" i="19"/>
  <c r="I6" i="19"/>
  <c r="I7" i="19"/>
  <c r="I8" i="19"/>
  <c r="I9" i="19"/>
  <c r="I10" i="19"/>
  <c r="I11" i="19"/>
  <c r="I12" i="19"/>
  <c r="I13" i="19"/>
  <c r="I14" i="19"/>
  <c r="I15" i="19"/>
  <c r="I16" i="19"/>
  <c r="I17" i="19"/>
  <c r="I18" i="19"/>
  <c r="I19" i="19"/>
  <c r="I20" i="19"/>
  <c r="I21" i="19"/>
  <c r="I22" i="19"/>
  <c r="I23" i="19"/>
  <c r="I24" i="19"/>
  <c r="I25" i="19"/>
  <c r="I26" i="19"/>
  <c r="BK53" i="3" l="1"/>
  <c r="BK47" i="3"/>
  <c r="BK50" i="3"/>
  <c r="BK41" i="3"/>
  <c r="BK39" i="3"/>
  <c r="BK35" i="3"/>
  <c r="BK33" i="3"/>
  <c r="BK28" i="3"/>
  <c r="BK26" i="3"/>
  <c r="BK37" i="3"/>
  <c r="BK24" i="3"/>
  <c r="BK22" i="3"/>
  <c r="BJ53" i="3" l="1"/>
  <c r="BJ47" i="3"/>
  <c r="BJ50" i="3"/>
  <c r="BG43" i="3"/>
  <c r="BK43" i="3" s="1"/>
  <c r="BJ41" i="3"/>
  <c r="BJ39" i="3"/>
  <c r="BJ35" i="3"/>
  <c r="BJ33" i="3"/>
  <c r="BG30" i="3"/>
  <c r="BJ28" i="3"/>
  <c r="BJ26" i="3"/>
  <c r="BJ37" i="3"/>
  <c r="BJ24" i="3"/>
  <c r="BJ22" i="3"/>
  <c r="BJ30" i="3" l="1"/>
  <c r="BK30" i="3"/>
  <c r="I3" i="18"/>
  <c r="I4" i="18"/>
  <c r="I6" i="18"/>
  <c r="I7" i="18"/>
  <c r="I8" i="18"/>
  <c r="I9" i="18"/>
  <c r="I11" i="18"/>
  <c r="I12" i="18"/>
  <c r="I13" i="18"/>
  <c r="I14" i="18"/>
  <c r="I15" i="18"/>
  <c r="I16" i="18"/>
  <c r="I17" i="18"/>
  <c r="I18" i="18"/>
  <c r="I19" i="18"/>
  <c r="I20" i="18"/>
  <c r="I21" i="18"/>
  <c r="I22" i="18"/>
  <c r="I23" i="18"/>
  <c r="I24" i="18"/>
  <c r="I2" i="18"/>
  <c r="T3" i="18"/>
  <c r="T4" i="18"/>
  <c r="T5" i="18"/>
  <c r="T6" i="18"/>
  <c r="T7" i="18"/>
  <c r="T8" i="18"/>
  <c r="T9" i="18"/>
  <c r="T10" i="18"/>
  <c r="T11" i="18"/>
  <c r="T12" i="18"/>
  <c r="T13" i="18"/>
  <c r="T14" i="18"/>
  <c r="T15" i="18"/>
  <c r="T16" i="18"/>
  <c r="T17" i="18"/>
  <c r="T18" i="18"/>
  <c r="T19" i="18"/>
  <c r="T20" i="18"/>
  <c r="T21" i="18"/>
  <c r="T22" i="18"/>
  <c r="T23" i="18"/>
  <c r="T24" i="18"/>
  <c r="T2" i="18"/>
  <c r="A3" i="18"/>
  <c r="A4" i="18"/>
  <c r="A5" i="18"/>
  <c r="A6" i="18"/>
  <c r="A7" i="18"/>
  <c r="A8" i="18"/>
  <c r="A9" i="18"/>
  <c r="A10" i="18"/>
  <c r="A11" i="18"/>
  <c r="A12" i="18"/>
  <c r="A13" i="18"/>
  <c r="A14" i="18"/>
  <c r="A15" i="18"/>
  <c r="A16" i="18"/>
  <c r="A17" i="18"/>
  <c r="A18" i="18"/>
  <c r="A19" i="18"/>
  <c r="A20" i="18"/>
  <c r="A21" i="18"/>
  <c r="A22" i="18"/>
  <c r="A23" i="18"/>
  <c r="A24" i="18"/>
  <c r="A2" i="18"/>
  <c r="BD43" i="3" l="1"/>
  <c r="BC43" i="3"/>
  <c r="BJ43" i="3" s="1"/>
  <c r="A3" i="17" l="1"/>
  <c r="A4" i="17"/>
  <c r="A5" i="17"/>
  <c r="A6" i="17"/>
  <c r="A7" i="17"/>
  <c r="A8" i="17"/>
  <c r="A9" i="17"/>
  <c r="A10" i="17"/>
  <c r="A11" i="17"/>
  <c r="A12" i="17"/>
  <c r="A13" i="17"/>
  <c r="A14" i="17"/>
  <c r="A15" i="17"/>
  <c r="A16" i="17"/>
  <c r="A17" i="17"/>
  <c r="A18" i="17"/>
  <c r="A19" i="17"/>
  <c r="A20" i="17"/>
  <c r="A21" i="17"/>
  <c r="A22" i="17"/>
  <c r="A23" i="17"/>
  <c r="A24" i="17"/>
  <c r="A25" i="17"/>
  <c r="A26" i="17"/>
  <c r="A27" i="17"/>
  <c r="A2" i="17"/>
  <c r="T3" i="17"/>
  <c r="T4" i="17"/>
  <c r="T5" i="17"/>
  <c r="T6" i="17"/>
  <c r="T7" i="17"/>
  <c r="T8" i="17"/>
  <c r="T9" i="17"/>
  <c r="T10" i="17"/>
  <c r="T11" i="17"/>
  <c r="T12" i="17"/>
  <c r="T13" i="17"/>
  <c r="T14" i="17"/>
  <c r="T15" i="17"/>
  <c r="T16" i="17"/>
  <c r="T17" i="17"/>
  <c r="T18" i="17"/>
  <c r="T19" i="17"/>
  <c r="T20" i="17"/>
  <c r="T21" i="17"/>
  <c r="T22" i="17"/>
  <c r="T23" i="17"/>
  <c r="T24" i="17"/>
  <c r="T25" i="17"/>
  <c r="T26" i="17"/>
  <c r="T27" i="17"/>
  <c r="T2" i="17"/>
  <c r="BF53" i="3" l="1"/>
  <c r="BF47" i="3"/>
  <c r="BF50" i="3"/>
  <c r="BF41" i="3"/>
  <c r="BF39" i="3"/>
  <c r="BF35" i="3"/>
  <c r="BF33" i="3"/>
  <c r="BF28" i="3"/>
  <c r="BF26" i="3"/>
  <c r="BF37" i="3"/>
  <c r="BF24" i="3"/>
  <c r="BF22" i="3"/>
  <c r="BB43" i="3"/>
  <c r="BE53" i="3" l="1"/>
  <c r="BE47" i="3"/>
  <c r="BE50" i="3"/>
  <c r="BA43" i="3"/>
  <c r="BF43" i="3" s="1"/>
  <c r="BE41" i="3"/>
  <c r="BE39" i="3"/>
  <c r="BE35" i="3"/>
  <c r="BE33" i="3"/>
  <c r="BA30" i="3"/>
  <c r="BF30" i="3" s="1"/>
  <c r="BE28" i="3"/>
  <c r="BE26" i="3"/>
  <c r="BE37" i="3"/>
  <c r="BE24" i="3"/>
  <c r="BE22" i="3"/>
  <c r="BE30" i="3" l="1"/>
  <c r="AX43" i="3" l="1"/>
  <c r="AW43" i="3"/>
  <c r="BE43" i="3" s="1"/>
  <c r="AU53" i="3" l="1"/>
  <c r="AT53" i="3"/>
  <c r="AZ53" i="3"/>
  <c r="AY53" i="3"/>
  <c r="A53" i="3"/>
  <c r="Q3" i="16" l="1"/>
  <c r="Q4" i="16"/>
  <c r="Q5" i="16"/>
  <c r="Q6" i="16"/>
  <c r="Q7" i="16"/>
  <c r="Q8" i="16"/>
  <c r="Q9" i="16"/>
  <c r="Q10" i="16"/>
  <c r="Q11" i="16"/>
  <c r="Q12" i="16"/>
  <c r="Q13" i="16"/>
  <c r="Q14" i="16"/>
  <c r="Q15" i="16"/>
  <c r="Q16" i="16"/>
  <c r="Q17" i="16"/>
  <c r="Q18" i="16"/>
  <c r="Q19" i="16"/>
  <c r="Q20" i="16"/>
  <c r="Q21" i="16"/>
  <c r="Q22" i="16"/>
  <c r="Q23" i="16"/>
  <c r="Q24" i="16"/>
  <c r="Q25" i="16"/>
  <c r="Q26" i="16"/>
  <c r="Q27" i="16"/>
  <c r="Q28" i="16"/>
  <c r="Q29" i="16"/>
  <c r="Q30" i="16"/>
  <c r="Q31"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2" i="16"/>
  <c r="A3" i="16" l="1"/>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2" i="16"/>
  <c r="K3" i="15" l="1"/>
  <c r="K4" i="15"/>
  <c r="K5" i="15"/>
  <c r="K6" i="15"/>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2" i="15"/>
  <c r="AZ50" i="3" l="1"/>
  <c r="AY50" i="3"/>
  <c r="AZ35" i="3"/>
  <c r="AY35" i="3"/>
  <c r="P3" i="12" l="1"/>
  <c r="P4" i="12"/>
  <c r="P5" i="12"/>
  <c r="P6" i="12"/>
  <c r="P7" i="12"/>
  <c r="P8" i="12"/>
  <c r="P9" i="12"/>
  <c r="P10" i="12"/>
  <c r="P11" i="12"/>
  <c r="P12" i="12"/>
  <c r="P13" i="12"/>
  <c r="P14" i="12"/>
  <c r="P15" i="12"/>
  <c r="P16" i="12"/>
  <c r="P17" i="12"/>
  <c r="P18" i="12"/>
  <c r="P19" i="12"/>
  <c r="P20" i="12"/>
  <c r="P21" i="12"/>
  <c r="P22" i="12"/>
  <c r="P23" i="12"/>
  <c r="P24" i="12"/>
  <c r="P25" i="12"/>
  <c r="P26" i="12"/>
  <c r="P27" i="12"/>
  <c r="P28" i="12"/>
  <c r="P29" i="12"/>
  <c r="P30" i="12"/>
  <c r="P31" i="12"/>
  <c r="P32" i="12"/>
  <c r="P33" i="12"/>
  <c r="P34" i="12"/>
  <c r="P35" i="12"/>
  <c r="P36" i="12"/>
  <c r="P37" i="12"/>
  <c r="P38" i="12"/>
  <c r="P39" i="12"/>
  <c r="P40" i="12"/>
  <c r="P41" i="12"/>
  <c r="P42" i="12"/>
  <c r="P43" i="12"/>
  <c r="P44" i="12"/>
  <c r="P45" i="12"/>
  <c r="P46" i="12"/>
  <c r="P47" i="12"/>
  <c r="P48" i="12"/>
  <c r="P49" i="12"/>
  <c r="P50" i="12"/>
  <c r="P51" i="12"/>
  <c r="P52" i="12"/>
  <c r="P53" i="12"/>
  <c r="P54" i="12"/>
  <c r="P55" i="12"/>
  <c r="P56" i="12"/>
  <c r="P57" i="12"/>
  <c r="P58" i="12"/>
  <c r="P59" i="12"/>
  <c r="P60" i="12"/>
  <c r="P61" i="12"/>
  <c r="P2" i="12"/>
  <c r="AZ47" i="3" l="1"/>
  <c r="AZ41" i="3"/>
  <c r="AZ39" i="3"/>
  <c r="AZ33" i="3"/>
  <c r="AZ28" i="3"/>
  <c r="AZ26" i="3"/>
  <c r="AZ37" i="3"/>
  <c r="AZ24" i="3"/>
  <c r="AZ22" i="3"/>
  <c r="AY47" i="3" l="1"/>
  <c r="AV43" i="3"/>
  <c r="AY41" i="3"/>
  <c r="AY39" i="3"/>
  <c r="AY33" i="3"/>
  <c r="AV30" i="3"/>
  <c r="AY28" i="3"/>
  <c r="AY26" i="3"/>
  <c r="AY37" i="3"/>
  <c r="AY24" i="3"/>
  <c r="AY22" i="3"/>
  <c r="AY30" i="3" l="1"/>
  <c r="AZ30" i="3"/>
  <c r="AS43" i="3"/>
  <c r="AZ43" i="3" s="1"/>
  <c r="AR43" i="3"/>
  <c r="AY43" i="3" s="1"/>
  <c r="A5" i="3" l="1"/>
  <c r="A6" i="3"/>
  <c r="A7" i="3"/>
  <c r="A8" i="3"/>
  <c r="A9" i="3"/>
  <c r="A10" i="3"/>
  <c r="A11" i="3"/>
  <c r="A12" i="3"/>
  <c r="A13" i="3"/>
  <c r="A14" i="3"/>
  <c r="A17" i="3"/>
  <c r="A18" i="3"/>
  <c r="A19" i="3"/>
  <c r="A20" i="3"/>
  <c r="A21" i="3"/>
  <c r="A22" i="3"/>
  <c r="A25" i="3"/>
  <c r="A37" i="3"/>
  <c r="A26" i="3"/>
  <c r="A28" i="3"/>
  <c r="A30" i="3"/>
  <c r="A33" i="3"/>
  <c r="A35" i="3"/>
  <c r="A38" i="3"/>
  <c r="A39" i="3"/>
  <c r="A40" i="3"/>
  <c r="A41" i="3"/>
  <c r="A43" i="3"/>
  <c r="A50" i="3"/>
  <c r="A47" i="3"/>
  <c r="A4" i="3"/>
  <c r="E2" i="19" l="1"/>
  <c r="E10" i="19"/>
  <c r="E24" i="19"/>
  <c r="E4" i="19"/>
  <c r="E16" i="19"/>
  <c r="E7" i="19"/>
  <c r="E23" i="19"/>
  <c r="E5" i="19"/>
  <c r="E11" i="19"/>
  <c r="E25" i="19"/>
  <c r="E9" i="19"/>
  <c r="E26" i="19"/>
  <c r="E12" i="19"/>
  <c r="E20" i="19"/>
  <c r="E15" i="19"/>
  <c r="E22" i="19"/>
  <c r="E18" i="19"/>
  <c r="E14" i="19"/>
  <c r="E21" i="19"/>
  <c r="E17" i="19"/>
  <c r="E8" i="19"/>
  <c r="E19" i="19"/>
  <c r="E6" i="19"/>
  <c r="E13" i="19"/>
  <c r="E3" i="19"/>
  <c r="F2" i="19"/>
  <c r="F21" i="19"/>
  <c r="F16" i="19"/>
  <c r="F12" i="19"/>
  <c r="F13" i="19"/>
  <c r="F26" i="19"/>
  <c r="F15" i="19"/>
  <c r="F3" i="19"/>
  <c r="F10" i="19"/>
  <c r="F24" i="19"/>
  <c r="F14" i="19"/>
  <c r="F5" i="19"/>
  <c r="F22" i="19"/>
  <c r="F9" i="19"/>
  <c r="F17" i="19"/>
  <c r="F7" i="19"/>
  <c r="F8" i="19"/>
  <c r="F23" i="19"/>
  <c r="F4" i="19"/>
  <c r="F18" i="19"/>
  <c r="F25" i="19"/>
  <c r="F11" i="19"/>
  <c r="F19" i="19"/>
  <c r="F6" i="19"/>
  <c r="F20" i="19"/>
  <c r="D7" i="19"/>
  <c r="D17" i="19"/>
  <c r="D11" i="19"/>
  <c r="D26" i="19"/>
  <c r="D21" i="19"/>
  <c r="D10" i="19"/>
  <c r="D8" i="19"/>
  <c r="D9" i="19"/>
  <c r="D16" i="19"/>
  <c r="D12" i="19"/>
  <c r="D13" i="19"/>
  <c r="D19" i="19"/>
  <c r="D2" i="19"/>
  <c r="D22" i="19"/>
  <c r="D18" i="19"/>
  <c r="D14" i="19"/>
  <c r="D3" i="19"/>
  <c r="D24" i="19"/>
  <c r="D6" i="19"/>
  <c r="D20" i="19"/>
  <c r="D15" i="19"/>
  <c r="D5" i="19"/>
  <c r="D25" i="19"/>
  <c r="D4" i="19"/>
  <c r="D23" i="19"/>
  <c r="F28" i="12"/>
  <c r="F3" i="12"/>
  <c r="F17" i="18"/>
  <c r="F5" i="18"/>
  <c r="F21" i="18"/>
  <c r="F6" i="18"/>
  <c r="F7" i="18"/>
  <c r="F8" i="18"/>
  <c r="F9" i="18"/>
  <c r="F19" i="18"/>
  <c r="F10" i="18"/>
  <c r="F2" i="18"/>
  <c r="F3" i="18"/>
  <c r="F12" i="18"/>
  <c r="F4" i="18"/>
  <c r="F14" i="18"/>
  <c r="F15" i="18"/>
  <c r="F16" i="18"/>
  <c r="F22" i="18"/>
  <c r="F23" i="18"/>
  <c r="F13" i="18"/>
  <c r="F20" i="18"/>
  <c r="F11" i="18"/>
  <c r="F24" i="18"/>
  <c r="F18" i="18"/>
  <c r="G3" i="17"/>
  <c r="G15" i="17"/>
  <c r="G27" i="17"/>
  <c r="G4" i="17"/>
  <c r="G16" i="17"/>
  <c r="G2" i="17"/>
  <c r="G13" i="17"/>
  <c r="G5" i="17"/>
  <c r="G17" i="17"/>
  <c r="G6" i="17"/>
  <c r="G18" i="17"/>
  <c r="G12" i="17"/>
  <c r="G7" i="17"/>
  <c r="G19" i="17"/>
  <c r="G22" i="17"/>
  <c r="G24" i="17"/>
  <c r="G25" i="17"/>
  <c r="G14" i="17"/>
  <c r="G8" i="17"/>
  <c r="G20" i="17"/>
  <c r="G10" i="17"/>
  <c r="G26" i="17"/>
  <c r="G9" i="17"/>
  <c r="G21" i="17"/>
  <c r="G11" i="17"/>
  <c r="G23" i="17"/>
  <c r="F3" i="16"/>
  <c r="F15" i="16"/>
  <c r="F27" i="16"/>
  <c r="F39" i="16"/>
  <c r="F51" i="16"/>
  <c r="F41" i="16"/>
  <c r="F31" i="16"/>
  <c r="F8" i="16"/>
  <c r="F44" i="16"/>
  <c r="F36" i="16"/>
  <c r="F37" i="16"/>
  <c r="F4" i="16"/>
  <c r="F16" i="16"/>
  <c r="F28" i="16"/>
  <c r="F40" i="16"/>
  <c r="F52" i="16"/>
  <c r="F5" i="16"/>
  <c r="F17" i="16"/>
  <c r="F29" i="16"/>
  <c r="F53" i="16"/>
  <c r="F43" i="16"/>
  <c r="F56" i="16"/>
  <c r="F47" i="16"/>
  <c r="F38" i="16"/>
  <c r="F6" i="16"/>
  <c r="F18" i="16"/>
  <c r="F30" i="16"/>
  <c r="F42" i="16"/>
  <c r="F54" i="16"/>
  <c r="F55" i="16"/>
  <c r="F20" i="16"/>
  <c r="F25" i="16"/>
  <c r="F7" i="16"/>
  <c r="F19" i="16"/>
  <c r="F32" i="16"/>
  <c r="F35" i="16"/>
  <c r="F9" i="16"/>
  <c r="F21" i="16"/>
  <c r="F33" i="16"/>
  <c r="F45" i="16"/>
  <c r="F57" i="16"/>
  <c r="F22" i="16"/>
  <c r="F46" i="16"/>
  <c r="F48" i="16"/>
  <c r="F49" i="16"/>
  <c r="F10" i="16"/>
  <c r="F34" i="16"/>
  <c r="F2" i="16"/>
  <c r="F24" i="16"/>
  <c r="F26" i="16"/>
  <c r="F11" i="16"/>
  <c r="F23" i="16"/>
  <c r="F50" i="16"/>
  <c r="F12" i="16"/>
  <c r="F13" i="16"/>
  <c r="F14" i="16"/>
  <c r="E13" i="12"/>
  <c r="E17" i="18"/>
  <c r="E5" i="18"/>
  <c r="E19" i="18"/>
  <c r="E6" i="18"/>
  <c r="E21" i="18"/>
  <c r="E7" i="18"/>
  <c r="E9" i="18"/>
  <c r="E10" i="18"/>
  <c r="E15" i="18"/>
  <c r="E3" i="18"/>
  <c r="E24" i="18"/>
  <c r="E18" i="18"/>
  <c r="E23" i="18"/>
  <c r="E4" i="18"/>
  <c r="E13" i="18"/>
  <c r="E8" i="18"/>
  <c r="E12" i="18"/>
  <c r="E20" i="18"/>
  <c r="E14" i="18"/>
  <c r="E16" i="18"/>
  <c r="E22" i="18"/>
  <c r="E2" i="18"/>
  <c r="E11" i="18"/>
  <c r="F3" i="17"/>
  <c r="F9" i="17"/>
  <c r="F15" i="17"/>
  <c r="F21" i="17"/>
  <c r="F27" i="17"/>
  <c r="F19" i="17"/>
  <c r="F18" i="17"/>
  <c r="F8" i="17"/>
  <c r="F4" i="17"/>
  <c r="F10" i="17"/>
  <c r="F16" i="17"/>
  <c r="F22" i="17"/>
  <c r="F11" i="17"/>
  <c r="F23" i="17"/>
  <c r="F12" i="17"/>
  <c r="F2" i="17"/>
  <c r="F6" i="17"/>
  <c r="F5" i="17"/>
  <c r="F17" i="17"/>
  <c r="F24" i="17"/>
  <c r="F20" i="17"/>
  <c r="F7" i="17"/>
  <c r="F13" i="17"/>
  <c r="F25" i="17"/>
  <c r="F14" i="17"/>
  <c r="F26" i="17"/>
  <c r="E12" i="16"/>
  <c r="E8" i="16"/>
  <c r="E32" i="16"/>
  <c r="E26" i="16"/>
  <c r="E45" i="16"/>
  <c r="E28" i="16"/>
  <c r="E29" i="16"/>
  <c r="E38" i="16"/>
  <c r="E16" i="16"/>
  <c r="E17" i="16"/>
  <c r="E18" i="16"/>
  <c r="E25" i="16"/>
  <c r="E27" i="16"/>
  <c r="E33" i="16"/>
  <c r="E9" i="16"/>
  <c r="E10" i="16"/>
  <c r="E11" i="16"/>
  <c r="D5" i="18"/>
  <c r="D10" i="18"/>
  <c r="D6" i="18"/>
  <c r="D17" i="18"/>
  <c r="D19" i="18"/>
  <c r="D21" i="18"/>
  <c r="D9" i="18"/>
  <c r="D13" i="18"/>
  <c r="D2" i="18"/>
  <c r="D22" i="18"/>
  <c r="D20" i="18"/>
  <c r="D24" i="18"/>
  <c r="D12" i="18"/>
  <c r="D8" i="18"/>
  <c r="D23" i="18"/>
  <c r="D18" i="18"/>
  <c r="D14" i="18"/>
  <c r="D16" i="18"/>
  <c r="D11" i="18"/>
  <c r="D15" i="18"/>
  <c r="D3" i="18"/>
  <c r="D7" i="18"/>
  <c r="D4" i="18"/>
  <c r="E3" i="17"/>
  <c r="E7" i="17"/>
  <c r="E11" i="17"/>
  <c r="E15" i="17"/>
  <c r="E19" i="17"/>
  <c r="E23" i="17"/>
  <c r="E27" i="17"/>
  <c r="E18" i="17"/>
  <c r="E21" i="17"/>
  <c r="E6" i="17"/>
  <c r="E4" i="17"/>
  <c r="E8" i="17"/>
  <c r="E12" i="17"/>
  <c r="E16" i="17"/>
  <c r="E20" i="17"/>
  <c r="E24" i="17"/>
  <c r="E9" i="17"/>
  <c r="E25" i="17"/>
  <c r="E14" i="17"/>
  <c r="E2" i="17"/>
  <c r="E5" i="17"/>
  <c r="E13" i="17"/>
  <c r="E17" i="17"/>
  <c r="E10" i="17"/>
  <c r="E22" i="17"/>
  <c r="E26" i="17"/>
  <c r="E3" i="16"/>
  <c r="E7" i="16"/>
  <c r="E15" i="16"/>
  <c r="E23" i="16"/>
  <c r="E31" i="16"/>
  <c r="E39" i="16"/>
  <c r="E43" i="16"/>
  <c r="E51" i="16"/>
  <c r="E50" i="16"/>
  <c r="E20" i="16"/>
  <c r="E36" i="16"/>
  <c r="E44" i="16"/>
  <c r="E52" i="16"/>
  <c r="E4" i="16"/>
  <c r="E24" i="16"/>
  <c r="E40" i="16"/>
  <c r="E48" i="16"/>
  <c r="E56" i="16"/>
  <c r="E46" i="16"/>
  <c r="E5" i="16"/>
  <c r="E37" i="16"/>
  <c r="E53" i="16"/>
  <c r="E34" i="16"/>
  <c r="E13" i="16"/>
  <c r="E21" i="16"/>
  <c r="E41" i="16"/>
  <c r="E49" i="16"/>
  <c r="E57" i="16"/>
  <c r="E54" i="16"/>
  <c r="E6" i="16"/>
  <c r="E14" i="16"/>
  <c r="E22" i="16"/>
  <c r="E30" i="16"/>
  <c r="E42" i="16"/>
  <c r="E2" i="16"/>
  <c r="E19" i="16"/>
  <c r="E35" i="16"/>
  <c r="E47" i="16"/>
  <c r="E55" i="16"/>
  <c r="D8" i="16"/>
  <c r="D46" i="16"/>
  <c r="D35" i="16"/>
  <c r="D22" i="16"/>
  <c r="D13" i="16"/>
  <c r="D39" i="16"/>
  <c r="D36" i="16"/>
  <c r="D41" i="16"/>
  <c r="D38" i="16"/>
  <c r="D33" i="16"/>
  <c r="D2" i="16"/>
  <c r="D18" i="16"/>
  <c r="D15" i="16"/>
  <c r="D20" i="16"/>
  <c r="D25" i="16"/>
  <c r="D43" i="16"/>
  <c r="D23" i="16"/>
  <c r="D56" i="16"/>
  <c r="D10" i="16"/>
  <c r="D7" i="16"/>
  <c r="D12" i="16"/>
  <c r="D17" i="16"/>
  <c r="D51" i="16"/>
  <c r="D31" i="16"/>
  <c r="D49" i="16"/>
  <c r="D50" i="16"/>
  <c r="D47" i="16"/>
  <c r="D44" i="16"/>
  <c r="D48" i="16"/>
  <c r="D30" i="16"/>
  <c r="D40" i="16"/>
  <c r="D45" i="16"/>
  <c r="D53" i="16"/>
  <c r="D4" i="16"/>
  <c r="D9" i="16"/>
  <c r="D27" i="16"/>
  <c r="D5" i="16"/>
  <c r="D32" i="16"/>
  <c r="D21" i="16"/>
  <c r="D29" i="16"/>
  <c r="D37" i="16"/>
  <c r="D14" i="16"/>
  <c r="D19" i="16"/>
  <c r="D28" i="16"/>
  <c r="D24" i="16"/>
  <c r="D42" i="16"/>
  <c r="D26" i="16"/>
  <c r="D34" i="16"/>
  <c r="D6" i="16"/>
  <c r="D11" i="16"/>
  <c r="D16" i="16"/>
  <c r="D55" i="16"/>
  <c r="D52" i="16"/>
  <c r="D57" i="16"/>
  <c r="D54" i="16"/>
  <c r="D3" i="16"/>
  <c r="F2" i="12"/>
  <c r="F58" i="12"/>
  <c r="F54" i="12"/>
  <c r="F50" i="12"/>
  <c r="F46" i="12"/>
  <c r="F42" i="12"/>
  <c r="F38" i="12"/>
  <c r="F34" i="12"/>
  <c r="F30" i="12"/>
  <c r="F26" i="12"/>
  <c r="F22" i="12"/>
  <c r="F18" i="12"/>
  <c r="F14" i="12"/>
  <c r="F10" i="12"/>
  <c r="F6" i="12"/>
  <c r="F61" i="12"/>
  <c r="F57" i="12"/>
  <c r="F53" i="12"/>
  <c r="F49" i="12"/>
  <c r="F45" i="12"/>
  <c r="F41" i="12"/>
  <c r="F37" i="12"/>
  <c r="F33" i="12"/>
  <c r="F29" i="12"/>
  <c r="F25" i="12"/>
  <c r="F21" i="12"/>
  <c r="F17" i="12"/>
  <c r="F13" i="12"/>
  <c r="F9" i="12"/>
  <c r="F5" i="12"/>
  <c r="F60" i="12"/>
  <c r="F52" i="12"/>
  <c r="F44" i="12"/>
  <c r="F36" i="12"/>
  <c r="F32" i="12"/>
  <c r="F24" i="12"/>
  <c r="F20" i="12"/>
  <c r="F16" i="12"/>
  <c r="F12" i="12"/>
  <c r="F8" i="12"/>
  <c r="F4" i="12"/>
  <c r="F56" i="12"/>
  <c r="F48" i="12"/>
  <c r="F40" i="12"/>
  <c r="F59" i="12"/>
  <c r="F55" i="12"/>
  <c r="F51" i="12"/>
  <c r="F47" i="12"/>
  <c r="F43" i="12"/>
  <c r="F39" i="12"/>
  <c r="F35" i="12"/>
  <c r="F31" i="12"/>
  <c r="F27" i="12"/>
  <c r="F23" i="12"/>
  <c r="F19" i="12"/>
  <c r="F15" i="12"/>
  <c r="F11" i="12"/>
  <c r="F7" i="12"/>
  <c r="E58" i="12"/>
  <c r="E41" i="12"/>
  <c r="E38" i="12"/>
  <c r="E36" i="12"/>
  <c r="E34" i="12"/>
  <c r="E29" i="12"/>
  <c r="E27" i="12"/>
  <c r="E25" i="12"/>
  <c r="E19" i="12"/>
  <c r="E10" i="12"/>
  <c r="E8" i="12"/>
  <c r="E6" i="12"/>
  <c r="E3" i="12"/>
  <c r="E46" i="12"/>
  <c r="E16" i="12"/>
  <c r="E14" i="12"/>
  <c r="E12" i="12"/>
  <c r="E57" i="12"/>
  <c r="E54" i="12"/>
  <c r="E48" i="12"/>
  <c r="E42" i="12"/>
  <c r="E37" i="12"/>
  <c r="E35" i="12"/>
  <c r="E33" i="12"/>
  <c r="E30" i="12"/>
  <c r="E28" i="12"/>
  <c r="E26" i="12"/>
  <c r="E24" i="12"/>
  <c r="E9" i="12"/>
  <c r="E7" i="12"/>
  <c r="E50" i="12"/>
  <c r="E17" i="12"/>
  <c r="E15" i="12"/>
  <c r="D3" i="12"/>
  <c r="D13" i="12"/>
  <c r="E18" i="12"/>
  <c r="E22" i="12"/>
  <c r="E61" i="12"/>
  <c r="E51" i="12"/>
  <c r="E39" i="12"/>
  <c r="E31" i="12"/>
  <c r="E2" i="12"/>
  <c r="E53" i="12"/>
  <c r="E45" i="12"/>
  <c r="E21" i="12"/>
  <c r="E5" i="12"/>
  <c r="E60" i="12"/>
  <c r="E40" i="12"/>
  <c r="E4" i="12"/>
  <c r="E49" i="12"/>
  <c r="E56" i="12"/>
  <c r="E52" i="12"/>
  <c r="E44" i="12"/>
  <c r="E32" i="12"/>
  <c r="E20" i="12"/>
  <c r="E59" i="12"/>
  <c r="E55" i="12"/>
  <c r="E47" i="12"/>
  <c r="E43" i="12"/>
  <c r="E23" i="12"/>
  <c r="E11" i="12"/>
  <c r="D56" i="12"/>
  <c r="D32" i="12"/>
  <c r="D24" i="12"/>
  <c r="D61" i="12"/>
  <c r="D29" i="12"/>
  <c r="D50" i="12"/>
  <c r="D34" i="12"/>
  <c r="D10" i="12"/>
  <c r="D47" i="12"/>
  <c r="D23" i="12"/>
  <c r="D7" i="12"/>
  <c r="D2" i="12"/>
  <c r="D60" i="12"/>
  <c r="D52" i="12"/>
  <c r="D44" i="12"/>
  <c r="D36" i="12"/>
  <c r="D28" i="12"/>
  <c r="D20" i="12"/>
  <c r="D12" i="12"/>
  <c r="D4" i="12"/>
  <c r="D48" i="12"/>
  <c r="D8" i="12"/>
  <c r="D45" i="12"/>
  <c r="D37" i="12"/>
  <c r="D5" i="12"/>
  <c r="D58" i="12"/>
  <c r="D42" i="12"/>
  <c r="D26" i="12"/>
  <c r="D18" i="12"/>
  <c r="D55" i="12"/>
  <c r="D39" i="12"/>
  <c r="D31" i="12"/>
  <c r="D15" i="12"/>
  <c r="D57" i="12"/>
  <c r="D49" i="12"/>
  <c r="D41" i="12"/>
  <c r="D33" i="12"/>
  <c r="D25" i="12"/>
  <c r="D17" i="12"/>
  <c r="D9" i="12"/>
  <c r="D40" i="12"/>
  <c r="D16" i="12"/>
  <c r="D53" i="12"/>
  <c r="D21" i="12"/>
  <c r="D54" i="12"/>
  <c r="D46" i="12"/>
  <c r="D38" i="12"/>
  <c r="D30" i="12"/>
  <c r="D22" i="12"/>
  <c r="D14" i="12"/>
  <c r="D6" i="12"/>
  <c r="D59" i="12"/>
  <c r="D51" i="12"/>
  <c r="D43" i="12"/>
  <c r="D35" i="12"/>
  <c r="D27" i="12"/>
  <c r="D19" i="12"/>
  <c r="D11" i="12"/>
  <c r="A3" i="12"/>
  <c r="A4" i="12"/>
  <c r="A5"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A43" i="12"/>
  <c r="A44" i="12"/>
  <c r="A45" i="12"/>
  <c r="A46" i="12"/>
  <c r="A47" i="12"/>
  <c r="A48" i="12"/>
  <c r="A49" i="12"/>
  <c r="A50" i="12"/>
  <c r="A51" i="12"/>
  <c r="A52" i="12"/>
  <c r="A53" i="12"/>
  <c r="A54" i="12"/>
  <c r="A55" i="12"/>
  <c r="A56" i="12"/>
  <c r="A57" i="12"/>
  <c r="A58" i="12"/>
  <c r="A59" i="12"/>
  <c r="A60" i="12"/>
  <c r="A61" i="12"/>
  <c r="A2" i="12"/>
  <c r="G8" i="19" l="1"/>
  <c r="G12" i="19"/>
  <c r="H25" i="17"/>
  <c r="H15" i="17"/>
  <c r="H8" i="17"/>
  <c r="G7" i="19"/>
  <c r="G25" i="19"/>
  <c r="G17" i="19"/>
  <c r="G24" i="19"/>
  <c r="G13" i="19"/>
  <c r="G22" i="19"/>
  <c r="G2" i="19"/>
  <c r="G15" i="19"/>
  <c r="G20" i="19"/>
  <c r="G9" i="19"/>
  <c r="G3" i="19"/>
  <c r="G21" i="19"/>
  <c r="G5" i="19"/>
  <c r="H20" i="17"/>
  <c r="G16" i="19"/>
  <c r="H12" i="17"/>
  <c r="G6" i="19"/>
  <c r="G10" i="19"/>
  <c r="H17" i="17"/>
  <c r="G14" i="19"/>
  <c r="G26" i="19"/>
  <c r="H5" i="17"/>
  <c r="G18" i="19"/>
  <c r="G11" i="19"/>
  <c r="G23" i="19"/>
  <c r="G4" i="19"/>
  <c r="G19" i="19"/>
  <c r="H24" i="17"/>
  <c r="H4" i="17"/>
  <c r="H2" i="17"/>
  <c r="H27" i="17"/>
  <c r="H19" i="17"/>
  <c r="H21" i="17"/>
  <c r="H6" i="17"/>
  <c r="H9" i="17"/>
  <c r="H18" i="17"/>
  <c r="H23" i="17"/>
  <c r="H11" i="17"/>
  <c r="H26" i="17"/>
  <c r="H3" i="17"/>
  <c r="H13" i="17"/>
  <c r="H14" i="17"/>
  <c r="H16" i="17"/>
  <c r="H7" i="17"/>
  <c r="H22" i="17"/>
  <c r="H10" i="17"/>
  <c r="AP30" i="3" l="1"/>
  <c r="AP43" i="3" l="1"/>
  <c r="AQ43" i="3"/>
  <c r="AU47" i="3"/>
  <c r="AT47" i="3"/>
  <c r="AU41" i="3"/>
  <c r="AT41" i="3"/>
  <c r="AU39" i="3"/>
  <c r="AT39" i="3"/>
  <c r="AU35" i="3"/>
  <c r="AU33" i="3"/>
  <c r="AT33" i="3"/>
  <c r="AU28" i="3"/>
  <c r="AT28" i="3"/>
  <c r="AU24" i="3"/>
  <c r="AT24" i="3"/>
  <c r="AU43" i="3" l="1"/>
  <c r="AT43" i="3"/>
  <c r="AU30" i="3" l="1"/>
  <c r="AT30" i="3"/>
  <c r="AU26" i="3"/>
  <c r="AT26" i="3"/>
  <c r="AU37" i="3"/>
  <c r="AT37" i="3"/>
  <c r="AU22" i="3"/>
  <c r="AT22" i="3"/>
  <c r="AO22" i="3" l="1"/>
  <c r="AN22" i="3"/>
  <c r="AI22" i="3"/>
  <c r="AH22" i="3"/>
  <c r="AE22" i="3"/>
  <c r="AD22" i="3"/>
  <c r="AE24" i="3"/>
  <c r="AD24" i="3"/>
  <c r="AI37" i="3"/>
  <c r="AH37" i="3"/>
  <c r="AI26" i="3"/>
  <c r="AH26" i="3"/>
  <c r="AG30" i="3" l="1"/>
  <c r="AF30" i="3"/>
  <c r="AH30" i="3" s="1"/>
  <c r="AB30" i="3"/>
  <c r="AE30" i="3" s="1"/>
  <c r="AO30" i="3"/>
  <c r="AI30" i="3" l="1"/>
  <c r="AN30" i="3"/>
  <c r="AN26" i="3"/>
  <c r="AO26" i="3" l="1"/>
  <c r="AN37" i="3" l="1"/>
  <c r="AO3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s276043</author>
  </authors>
  <commentList>
    <comment ref="DP53" authorId="0" shapeId="0" xr:uid="{87C56549-0430-4103-B93D-32AD8DA8F510}">
      <text>
        <r>
          <rPr>
            <b/>
            <sz val="9"/>
            <color indexed="81"/>
            <rFont val="Tahoma"/>
            <family val="2"/>
          </rPr>
          <t>s276043:</t>
        </r>
        <r>
          <rPr>
            <sz val="9"/>
            <color indexed="81"/>
            <rFont val="Tahoma"/>
            <family val="2"/>
          </rPr>
          <t xml:space="preserve">
PLF has $8,517 in 2024. Should this be added?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K15" authorId="0" shapeId="0" xr:uid="{F5D39B33-062C-4FE8-AA6D-2F67E1798B98}">
      <text>
        <r>
          <rPr>
            <b/>
            <sz val="9"/>
            <color indexed="81"/>
            <rFont val="Tahoma"/>
            <family val="2"/>
          </rPr>
          <t>s306055:</t>
        </r>
        <r>
          <rPr>
            <sz val="9"/>
            <color indexed="81"/>
            <rFont val="Tahoma"/>
            <family val="2"/>
          </rPr>
          <t xml:space="preserve">
If project skips summer peak</t>
        </r>
      </text>
    </comment>
    <comment ref="S15" authorId="0" shapeId="0" xr:uid="{1C6630E7-80F9-4993-BD6E-477B18000B70}">
      <text>
        <r>
          <rPr>
            <b/>
            <sz val="9"/>
            <color indexed="81"/>
            <rFont val="Tahoma"/>
            <family val="2"/>
          </rPr>
          <t>s306055:</t>
        </r>
        <r>
          <rPr>
            <sz val="9"/>
            <color indexed="81"/>
            <rFont val="Tahoma"/>
            <family val="2"/>
          </rPr>
          <t xml:space="preserve">
1st True up after detailed complete.
2nd True up after commitments rented</t>
        </r>
      </text>
    </comment>
    <comment ref="K18" authorId="0" shapeId="0" xr:uid="{B1969668-6F8A-4BA6-9D24-DC08DCB4AA65}">
      <text>
        <r>
          <rPr>
            <b/>
            <sz val="9"/>
            <color indexed="81"/>
            <rFont val="Tahoma"/>
            <family val="2"/>
          </rPr>
          <t>s306055:</t>
        </r>
        <r>
          <rPr>
            <sz val="9"/>
            <color indexed="81"/>
            <rFont val="Tahoma"/>
            <family val="2"/>
          </rPr>
          <t xml:space="preserve">
Report In-Service as of 12/2/24</t>
        </r>
      </text>
    </comment>
    <comment ref="R19" authorId="0" shapeId="0" xr:uid="{F0AD7D6E-1926-474E-A34F-335EDD4C5506}">
      <text>
        <r>
          <rPr>
            <b/>
            <sz val="9"/>
            <color indexed="81"/>
            <rFont val="Tahoma"/>
            <family val="2"/>
          </rPr>
          <t>s306055:</t>
        </r>
        <r>
          <rPr>
            <sz val="9"/>
            <color indexed="81"/>
            <rFont val="Tahoma"/>
            <family val="2"/>
          </rPr>
          <t xml:space="preserve">
Manual Submission Amount Requested to align with transource reporting</t>
        </r>
      </text>
    </comment>
    <comment ref="O20" authorId="0" shapeId="0" xr:uid="{B5046404-50C8-420E-A669-F0EC9FBA37F3}">
      <text>
        <r>
          <rPr>
            <b/>
            <sz val="9"/>
            <color indexed="81"/>
            <rFont val="Tahoma"/>
            <family val="2"/>
          </rPr>
          <t>s306055:</t>
        </r>
        <r>
          <rPr>
            <sz val="9"/>
            <color indexed="81"/>
            <rFont val="Tahoma"/>
            <family val="2"/>
          </rPr>
          <t xml:space="preserve">
NTC estimate = $5,383,105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M1" authorId="0" shapeId="0" xr:uid="{E7FCA34C-01FA-4E10-8DC4-BE0B54B4E006}">
      <text>
        <r>
          <rPr>
            <b/>
            <sz val="9"/>
            <color indexed="81"/>
            <rFont val="Tahoma"/>
            <family val="2"/>
          </rPr>
          <t>s306055:</t>
        </r>
        <r>
          <rPr>
            <sz val="9"/>
            <color indexed="81"/>
            <rFont val="Tahoma"/>
            <family val="2"/>
          </rPr>
          <t xml:space="preserve">
If project skips summer peak</t>
        </r>
      </text>
    </comment>
    <comment ref="V1" authorId="0" shapeId="0" xr:uid="{797EADA7-7C0E-4B4C-A4AF-4170EC1ED22B}">
      <text>
        <r>
          <rPr>
            <b/>
            <sz val="9"/>
            <color indexed="81"/>
            <rFont val="Tahoma"/>
            <family val="2"/>
          </rPr>
          <t>s306055:</t>
        </r>
        <r>
          <rPr>
            <sz val="9"/>
            <color indexed="81"/>
            <rFont val="Tahoma"/>
            <family val="2"/>
          </rPr>
          <t xml:space="preserve">
1st True up after detailed complete.
2nd True up after commitments rented</t>
        </r>
      </text>
    </comment>
    <comment ref="W1" authorId="0" shapeId="0" xr:uid="{D3FA2DF8-556A-454D-A8A9-CF7A3A8AD97E}">
      <text>
        <r>
          <rPr>
            <b/>
            <sz val="9"/>
            <color indexed="81"/>
            <rFont val="Tahoma"/>
            <family val="2"/>
          </rPr>
          <t>s306055:</t>
        </r>
        <r>
          <rPr>
            <sz val="9"/>
            <color indexed="81"/>
            <rFont val="Tahoma"/>
            <family val="2"/>
          </rPr>
          <t xml:space="preserve">
1st True up after detailed complete.
2nd True up after commitments rented</t>
        </r>
      </text>
    </comment>
    <comment ref="U3" authorId="0" shapeId="0" xr:uid="{C8FF7D40-A253-497F-9B2F-E3D0E9DE2342}">
      <text>
        <r>
          <rPr>
            <b/>
            <sz val="9"/>
            <color indexed="81"/>
            <rFont val="Tahoma"/>
            <family val="2"/>
          </rPr>
          <t>s306055:</t>
        </r>
        <r>
          <rPr>
            <sz val="9"/>
            <color indexed="81"/>
            <rFont val="Tahoma"/>
            <family val="2"/>
          </rPr>
          <t xml:space="preserve">
Update to 36M</t>
        </r>
      </text>
    </comment>
    <comment ref="M5" authorId="0" shapeId="0" xr:uid="{AE6E734A-C4E6-40A5-8D25-1F526062EA41}">
      <text>
        <r>
          <rPr>
            <b/>
            <sz val="9"/>
            <color indexed="81"/>
            <rFont val="Tahoma"/>
            <family val="2"/>
          </rPr>
          <t>s306055:</t>
        </r>
        <r>
          <rPr>
            <sz val="9"/>
            <color indexed="81"/>
            <rFont val="Tahoma"/>
            <family val="2"/>
          </rPr>
          <t xml:space="preserve">
Report In-Service as of 12/2/24</t>
        </r>
      </text>
    </comment>
    <comment ref="U6" authorId="0" shapeId="0" xr:uid="{AB727260-580C-4ED5-AE7B-87CCD86DBE82}">
      <text>
        <r>
          <rPr>
            <b/>
            <sz val="9"/>
            <color indexed="81"/>
            <rFont val="Tahoma"/>
            <family val="2"/>
          </rPr>
          <t>s306055:</t>
        </r>
        <r>
          <rPr>
            <sz val="9"/>
            <color indexed="81"/>
            <rFont val="Tahoma"/>
            <family val="2"/>
          </rPr>
          <t xml:space="preserve">
Manual Submission Amount Requested to align with transource reporting</t>
        </r>
      </text>
    </comment>
    <comment ref="Q7" authorId="0" shapeId="0" xr:uid="{6CDB25E7-C3DD-4F0B-B59B-FEBE75935BDC}">
      <text>
        <r>
          <rPr>
            <b/>
            <sz val="9"/>
            <color indexed="81"/>
            <rFont val="Tahoma"/>
            <family val="2"/>
          </rPr>
          <t>s306055:</t>
        </r>
        <r>
          <rPr>
            <sz val="9"/>
            <color indexed="81"/>
            <rFont val="Tahoma"/>
            <family val="2"/>
          </rPr>
          <t xml:space="preserve">
NTC estimate = $5,383,105</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J15" authorId="0" shapeId="0" xr:uid="{15E1FFA2-6759-4D6E-9298-35E0ECE91BE3}">
      <text>
        <r>
          <rPr>
            <b/>
            <sz val="9"/>
            <color indexed="81"/>
            <rFont val="Tahoma"/>
            <family val="2"/>
          </rPr>
          <t>s306055:</t>
        </r>
        <r>
          <rPr>
            <sz val="9"/>
            <color indexed="81"/>
            <rFont val="Tahoma"/>
            <family val="2"/>
          </rPr>
          <t xml:space="preserve">
If project skips summer peak</t>
        </r>
      </text>
    </comment>
    <comment ref="S15" authorId="0" shapeId="0" xr:uid="{D67574D0-899A-4C47-AB1B-80E172335694}">
      <text>
        <r>
          <rPr>
            <b/>
            <sz val="9"/>
            <color indexed="81"/>
            <rFont val="Tahoma"/>
            <family val="2"/>
          </rPr>
          <t>s306055:</t>
        </r>
        <r>
          <rPr>
            <sz val="9"/>
            <color indexed="81"/>
            <rFont val="Tahoma"/>
            <family val="2"/>
          </rPr>
          <t xml:space="preserve">
1st True up after detailed complete.
2nd True up after commitments rented</t>
        </r>
      </text>
    </comment>
    <comment ref="T15" authorId="0" shapeId="0" xr:uid="{2664079C-D3D9-4AA7-913A-8F2625ED0284}">
      <text>
        <r>
          <rPr>
            <b/>
            <sz val="9"/>
            <color indexed="81"/>
            <rFont val="Tahoma"/>
            <family val="2"/>
          </rPr>
          <t>s306055:</t>
        </r>
        <r>
          <rPr>
            <sz val="9"/>
            <color indexed="81"/>
            <rFont val="Tahoma"/>
            <family val="2"/>
          </rPr>
          <t xml:space="preserve">
1st True up after detailed complete.
2nd True up after commitments rented</t>
        </r>
      </text>
    </comment>
    <comment ref="N74" authorId="0" shapeId="0" xr:uid="{CA56590C-09E3-4EB6-9F5D-BF2BA7AD3C77}">
      <text>
        <r>
          <rPr>
            <b/>
            <sz val="9"/>
            <color indexed="81"/>
            <rFont val="Tahoma"/>
            <family val="2"/>
          </rPr>
          <t>s306055:</t>
        </r>
        <r>
          <rPr>
            <sz val="9"/>
            <color indexed="81"/>
            <rFont val="Tahoma"/>
            <family val="2"/>
          </rPr>
          <t xml:space="preserve">
NTC estimate = $5,383,105</t>
        </r>
      </text>
    </comment>
    <comment ref="R77" authorId="0" shapeId="0" xr:uid="{90A7CD1B-3FE7-4679-9F1D-C8162BCC1337}">
      <text>
        <r>
          <rPr>
            <b/>
            <sz val="9"/>
            <color indexed="81"/>
            <rFont val="Tahoma"/>
            <family val="2"/>
          </rPr>
          <t>s306055:</t>
        </r>
        <r>
          <rPr>
            <sz val="9"/>
            <color indexed="81"/>
            <rFont val="Tahoma"/>
            <family val="2"/>
          </rPr>
          <t xml:space="preserve">
Manual Submission Amount Requested to align with transource reporting</t>
        </r>
      </text>
    </comment>
    <comment ref="R78" authorId="0" shapeId="0" xr:uid="{1105B681-4FB4-4DDC-AA4E-533356F80C5B}">
      <text>
        <r>
          <rPr>
            <b/>
            <sz val="9"/>
            <color indexed="81"/>
            <rFont val="Tahoma"/>
            <family val="2"/>
          </rPr>
          <t>s306055:</t>
        </r>
        <r>
          <rPr>
            <sz val="9"/>
            <color indexed="81"/>
            <rFont val="Tahoma"/>
            <family val="2"/>
          </rPr>
          <t xml:space="preserve">
Update to 36M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M15" authorId="0" shapeId="0" xr:uid="{13A75400-0E9E-404D-87B5-AF3C4638E5FE}">
      <text>
        <r>
          <rPr>
            <b/>
            <sz val="9"/>
            <color indexed="81"/>
            <rFont val="Tahoma"/>
            <family val="2"/>
          </rPr>
          <t>s306055:</t>
        </r>
        <r>
          <rPr>
            <sz val="9"/>
            <color indexed="81"/>
            <rFont val="Tahoma"/>
            <family val="2"/>
          </rPr>
          <t xml:space="preserve">
If project skips summer peak</t>
        </r>
      </text>
    </comment>
    <comment ref="V15" authorId="0" shapeId="0" xr:uid="{8717F9A5-AFFF-4121-B794-4BE9F2ABD885}">
      <text>
        <r>
          <rPr>
            <b/>
            <sz val="9"/>
            <color indexed="81"/>
            <rFont val="Tahoma"/>
            <family val="2"/>
          </rPr>
          <t>s306055:</t>
        </r>
        <r>
          <rPr>
            <sz val="9"/>
            <color indexed="81"/>
            <rFont val="Tahoma"/>
            <family val="2"/>
          </rPr>
          <t xml:space="preserve">
1st True up after detailed complete.
2nd True up after commitments rented</t>
        </r>
      </text>
    </comment>
    <comment ref="W15" authorId="0" shapeId="0" xr:uid="{F39847D5-F6BD-4060-8D5C-47CDF71F9A0C}">
      <text>
        <r>
          <rPr>
            <b/>
            <sz val="9"/>
            <color indexed="81"/>
            <rFont val="Tahoma"/>
            <family val="2"/>
          </rPr>
          <t>s306055:</t>
        </r>
        <r>
          <rPr>
            <sz val="9"/>
            <color indexed="81"/>
            <rFont val="Tahoma"/>
            <family val="2"/>
          </rPr>
          <t xml:space="preserve">
1st True up after detailed complete.
2nd True up after commitments rented</t>
        </r>
      </text>
    </comment>
    <comment ref="U76" authorId="0" shapeId="0" xr:uid="{DC49169C-60E3-456B-8FBC-8A8DCE9C012F}">
      <text>
        <r>
          <rPr>
            <b/>
            <sz val="9"/>
            <color indexed="81"/>
            <rFont val="Tahoma"/>
            <family val="2"/>
          </rPr>
          <t>s306055:</t>
        </r>
        <r>
          <rPr>
            <sz val="9"/>
            <color indexed="81"/>
            <rFont val="Tahoma"/>
            <family val="2"/>
          </rPr>
          <t xml:space="preserve">
60% costs of Treasure Island Station</t>
        </r>
      </text>
    </comment>
    <comment ref="U111" authorId="0" shapeId="0" xr:uid="{38BAEE61-BD45-406F-AC0E-2EDCDA9CEAF7}">
      <text>
        <r>
          <rPr>
            <b/>
            <sz val="9"/>
            <color indexed="81"/>
            <rFont val="Tahoma"/>
            <family val="2"/>
          </rPr>
          <t>s306055:</t>
        </r>
        <r>
          <rPr>
            <sz val="9"/>
            <color indexed="81"/>
            <rFont val="Tahoma"/>
            <family val="2"/>
          </rPr>
          <t xml:space="preserve">
Manual Submission Amount Requested to align with transource reporting</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AEP</author>
  </authors>
  <commentList>
    <comment ref="J261" authorId="0" shapeId="0" xr:uid="{00000000-0006-0000-0300-000001000000}">
      <text>
        <r>
          <rPr>
            <b/>
            <sz val="9"/>
            <color indexed="81"/>
            <rFont val="Tahoma"/>
            <family val="2"/>
          </rPr>
          <t>Powerplant shows the work orders tied to the Blanket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Y76" authorId="0" shapeId="0" xr:uid="{5F06B3BF-F23E-4116-A86C-734D4BA16F71}">
      <text>
        <r>
          <rPr>
            <b/>
            <sz val="9"/>
            <color indexed="81"/>
            <rFont val="Tahoma"/>
            <family val="2"/>
          </rPr>
          <t>s306055:</t>
        </r>
        <r>
          <rPr>
            <sz val="9"/>
            <color indexed="81"/>
            <rFont val="Tahoma"/>
            <family val="2"/>
          </rPr>
          <t xml:space="preserve">
EcoSys = 2,984,870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L15" authorId="0" shapeId="0" xr:uid="{ED1A1551-77A7-4DED-9517-8B4BC1C48DB7}">
      <text>
        <r>
          <rPr>
            <b/>
            <sz val="9"/>
            <color indexed="81"/>
            <rFont val="Tahoma"/>
            <family val="2"/>
          </rPr>
          <t>s306055:</t>
        </r>
        <r>
          <rPr>
            <sz val="9"/>
            <color indexed="81"/>
            <rFont val="Tahoma"/>
            <family val="2"/>
          </rPr>
          <t xml:space="preserve">
If project skips summer peak</t>
        </r>
      </text>
    </comment>
    <comment ref="T76" authorId="0" shapeId="0" xr:uid="{6B789567-6F02-4D28-B4DA-531DCF0F2790}">
      <text>
        <r>
          <rPr>
            <b/>
            <sz val="9"/>
            <color indexed="81"/>
            <rFont val="Tahoma"/>
            <family val="2"/>
          </rPr>
          <t>s306055:</t>
        </r>
        <r>
          <rPr>
            <sz val="9"/>
            <color indexed="81"/>
            <rFont val="Tahoma"/>
            <family val="2"/>
          </rPr>
          <t xml:space="preserve">
60% costs of Treasure Island Station</t>
        </r>
      </text>
    </comment>
    <comment ref="S322" authorId="0" shapeId="0" xr:uid="{721D9F3F-EA74-4637-8169-7C83CA3BE24F}">
      <text>
        <r>
          <rPr>
            <b/>
            <sz val="9"/>
            <color indexed="81"/>
            <rFont val="Tahoma"/>
            <family val="2"/>
          </rPr>
          <t>s306055:</t>
        </r>
        <r>
          <rPr>
            <sz val="9"/>
            <color indexed="81"/>
            <rFont val="Tahoma"/>
            <family val="2"/>
          </rPr>
          <t xml:space="preserve">
Use these numbers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s306055</author>
  </authors>
  <commentList>
    <comment ref="Z76" authorId="0" shapeId="0" xr:uid="{33BB5358-369E-473B-A2D7-D7C12DB4B1FB}">
      <text>
        <r>
          <rPr>
            <b/>
            <sz val="9"/>
            <color indexed="81"/>
            <rFont val="Tahoma"/>
            <family val="2"/>
          </rPr>
          <t>s306055:</t>
        </r>
        <r>
          <rPr>
            <sz val="9"/>
            <color indexed="81"/>
            <rFont val="Tahoma"/>
            <family val="2"/>
          </rPr>
          <t xml:space="preserve">
EcoSys = 2,984,870</t>
        </r>
      </text>
    </comment>
  </commentList>
</comments>
</file>

<file path=xl/sharedStrings.xml><?xml version="1.0" encoding="utf-8"?>
<sst xmlns="http://schemas.openxmlformats.org/spreadsheetml/2006/main" count="23323" uniqueCount="2985">
  <si>
    <t>Code</t>
  </si>
  <si>
    <t>FR Sheet Name
(WS F&amp;G)</t>
  </si>
  <si>
    <t>PID</t>
  </si>
  <si>
    <t>UID</t>
  </si>
  <si>
    <t>Projected / Actual In-Service
(mmm-yyyy)</t>
  </si>
  <si>
    <t>Project &amp; TP#</t>
  </si>
  <si>
    <t>---  WS-F and WS-G SUMMARY Input Data   ---</t>
  </si>
  <si>
    <t>COMMENTS</t>
  </si>
  <si>
    <t>09 Update</t>
  </si>
  <si>
    <t>2012 Update</t>
  </si>
  <si>
    <t>2013 Update</t>
  </si>
  <si>
    <t>2014 Update</t>
  </si>
  <si>
    <t>2015 Update</t>
  </si>
  <si>
    <t>2016 Update</t>
  </si>
  <si>
    <t>YE2009
Projected
(8/31/09)
&lt;&lt; WS-F &gt;&gt;</t>
  </si>
  <si>
    <t>YE2011
Actual
(May'12)
&lt;&lt; WS-G &gt;&gt;</t>
  </si>
  <si>
    <t>YE2012
Projected
(May '12)
&lt;&lt; WS-F &gt;&gt;</t>
  </si>
  <si>
    <t>YE2012
Actual
(May'13)
&lt;&lt; WS-G &gt;&gt;</t>
  </si>
  <si>
    <t>YE2013
Projected
(May '13)
&lt;&lt; WS-F &gt;&gt;</t>
  </si>
  <si>
    <t>YE2012 Variance (Projected to Actual)</t>
  </si>
  <si>
    <t>YE12 (actual) to YE13 (Projected) Variance</t>
  </si>
  <si>
    <t>YE2013
Actual
(May'14)
&lt;&lt; WS-G &gt;&gt;</t>
  </si>
  <si>
    <t>YE2013 Variance (Projected to Actual)</t>
  </si>
  <si>
    <t>YE13 (actual) to YE14 (Projected) Variance</t>
  </si>
  <si>
    <t>YE2014
Actual
(May'15)
&lt;&lt; WS-G &gt;&gt;</t>
  </si>
  <si>
    <t>YE2014 Variance (Projected to Actual)</t>
  </si>
  <si>
    <t>YE14 (actual) to YE15 (Projected) Variance</t>
  </si>
  <si>
    <t>YE2015 Variance (Projected to Actual)</t>
  </si>
  <si>
    <t>YE15 (actual) to YE16 (Projected) Variance</t>
  </si>
  <si>
    <t>t</t>
  </si>
  <si>
    <t>P.001</t>
  </si>
  <si>
    <t>Total</t>
  </si>
  <si>
    <t>c</t>
  </si>
  <si>
    <t>P.002</t>
  </si>
  <si>
    <t>P.003</t>
  </si>
  <si>
    <t>P.004</t>
  </si>
  <si>
    <t>P.005</t>
  </si>
  <si>
    <t>P.006</t>
  </si>
  <si>
    <t>&lt;</t>
  </si>
  <si>
    <t>P.007</t>
  </si>
  <si>
    <t>P.008</t>
  </si>
  <si>
    <t>P.009</t>
  </si>
  <si>
    <t>P.010</t>
  </si>
  <si>
    <t>n/a</t>
  </si>
  <si>
    <t>---</t>
  </si>
  <si>
    <t>Rebuild approximately 13 miles of line with 1590 ACSR to achieve a minimum 2000 Amp emergency rating</t>
  </si>
  <si>
    <t>Included in 10578</t>
  </si>
  <si>
    <t>Canadian River - McAlester City 138 kV Line Conversion (TP2009095)</t>
  </si>
  <si>
    <t>Convert 17 mile Canadian River - McAlester City line from 69 kV to 138 kV.</t>
  </si>
  <si>
    <t>Included in 11011</t>
  </si>
  <si>
    <t>CoffeyvilleT to Dearing 138 kv Rebuild - 1.1 mi (TP2008013)</t>
  </si>
  <si>
    <t>AEPW to reconductor 1.09 miles of 795 ACSR with 1590 ACSR.  (Also, Westar to rebuild 3.93 miles of 795 ACSR with 1590 ACSR.)  These ratings are just for the AEP facilities.</t>
  </si>
  <si>
    <t xml:space="preserve">c </t>
  </si>
  <si>
    <t>P.015</t>
  </si>
  <si>
    <t>Cornville Station Conversion (TP2011093)</t>
  </si>
  <si>
    <t>Upgrade the Cornville 138 kV bus to breaker-and-a-half configuration in preparation for the 138 kV line conversion to Lindsay Water substation.</t>
  </si>
  <si>
    <t>P.017</t>
  </si>
  <si>
    <t>OKMULGEE - RIVERSIDE STATION 138KV CKT 1</t>
  </si>
  <si>
    <t>Replace wave trap at Okmulgee.</t>
  </si>
  <si>
    <t>Valliant-NW Texarkana 345 kV</t>
  </si>
  <si>
    <t>345 kV from Valliant substation to NW Texarkana substation</t>
  </si>
  <si>
    <t>P.019</t>
  </si>
  <si>
    <t>Broken Arrow North-South Tap-Oneta 138 kV Ckt 1</t>
  </si>
  <si>
    <t>Grady Customer Connection</t>
  </si>
  <si>
    <t>Darlington-Red Rock 138 kV line</t>
  </si>
  <si>
    <t>Construct new 8-mile 138 kV line from Red Rock to Darlington.</t>
  </si>
  <si>
    <t>Cost includes all terminal work also.</t>
  </si>
  <si>
    <t>Build 138 kV line from Benteler to Port Robson (Ckt 2)</t>
  </si>
  <si>
    <t>S.072</t>
  </si>
  <si>
    <t>Build 138 kV line from Benteler to Port Robson (Ckt 1)</t>
  </si>
  <si>
    <t>Benteler - Port Robson 138 kV Ckt 1 and 2</t>
  </si>
  <si>
    <t>Rebuild 2.75 mile 69 kV line from Mt. Pleasant to West Mt. Pleasant</t>
  </si>
  <si>
    <t>S.071</t>
  </si>
  <si>
    <t>Mt. Pleasant - West Mt. Pleasant 69 kV Ckt 1</t>
  </si>
  <si>
    <t>Rebuild 7.0 mile 69 kV line from Howe Interchange to Midland with 1233.6 ACSR/TW. The portion of the line to be rebult is from the state line to Midland. Upgrade CT ratios, relay settings, switches, and station conductors at Midland.</t>
  </si>
  <si>
    <t>S.070</t>
  </si>
  <si>
    <t>Rebuild 1.3 mile 69 kV line from Midland to Midland REC with 1233.6 ACSR/TW. Upgrade CT ratios, relay settings, switches, and station conductors at Midland.</t>
  </si>
  <si>
    <t>Rebuild 4.0 mile line from Midland REC to North Huntington with 1233.6 ACSR/TW. Upgrade CT ratios, relay settings, and jumpers at North Huntington.</t>
  </si>
  <si>
    <t>Rebuild 1.6 mile line from Hardy Street to Waterworks with 1233.6 ACSR/TW</t>
  </si>
  <si>
    <t>S.069</t>
  </si>
  <si>
    <t>Hardy Street-Waterworks 69 kV</t>
  </si>
  <si>
    <t>S.068</t>
  </si>
  <si>
    <t>Rebuild 13.2 mile line; Upgrade CT ratios and relay settings at New Boston.</t>
  </si>
  <si>
    <t>S.067</t>
  </si>
  <si>
    <t>Dekalb-New Boston 69 kV</t>
  </si>
  <si>
    <t>Install a new 28.8 MVAr capacitor bank at Logansport 138 kV substation</t>
  </si>
  <si>
    <t>S.064</t>
  </si>
  <si>
    <t>Messick 500/230 kV Transformer Ckt1</t>
  </si>
  <si>
    <t>Install a new 28.8 MVAr capacitor bank at Winnsboro 138 kV substation</t>
  </si>
  <si>
    <t>S.063</t>
  </si>
  <si>
    <t>Rebuild 27.6 mile 138 kV ine with 1926.9 ACSR/TW.</t>
  </si>
  <si>
    <t>S.060</t>
  </si>
  <si>
    <t>Rock Hill-Springridge Pan-Harr REC 138 kV Ckt 1</t>
  </si>
  <si>
    <t>S.059</t>
  </si>
  <si>
    <t>Replace 69 kV switches.</t>
  </si>
  <si>
    <t>S.057</t>
  </si>
  <si>
    <t>OKAY - TOLLETTE 69KV CKT 1</t>
  </si>
  <si>
    <t>Replace 69 kV switch 11985 and 1033 AAC jumpers at Sugar Hill.</t>
  </si>
  <si>
    <t>S.056</t>
  </si>
  <si>
    <t>SUGAR HILL 138/69KV TRANSFORMER CKT 1</t>
  </si>
  <si>
    <t>Replace two switches at Quitman substation.</t>
  </si>
  <si>
    <t>S.055</t>
  </si>
  <si>
    <t>FOREST HILLS REC - QUITMAN 69KV CKT 1 #2</t>
  </si>
  <si>
    <t>Reset CTs at Carthage on the Carthage - Rock Hill line.</t>
  </si>
  <si>
    <t>S.054</t>
  </si>
  <si>
    <t>CARTHAGE - ROCK HILL 69KV CKT 1</t>
  </si>
  <si>
    <t>S.053</t>
  </si>
  <si>
    <t>S.052</t>
  </si>
  <si>
    <t>Relay at Bann new limits will be 65/72 MVA summer (line conductor/Lonestar switch) and 72/72 MVA winter (Lonestar Switch)</t>
  </si>
  <si>
    <t>S.051</t>
  </si>
  <si>
    <t>BANN - LONESTAR ORDINANCE TAP 69KV CKT 1</t>
  </si>
  <si>
    <t>Replace CT</t>
  </si>
  <si>
    <t>S.050</t>
  </si>
  <si>
    <t>LONE STAR SOUTH - PITTSBURG 138KV CKT 1</t>
  </si>
  <si>
    <t>Replace Switch in King Hwy substation</t>
  </si>
  <si>
    <t>S.049</t>
  </si>
  <si>
    <t>BANN - KINGS HIGHWAY 69KV CKT 1</t>
  </si>
  <si>
    <t xml:space="preserve">Replace Mineola 2 Switches &amp; Breaker </t>
  </si>
  <si>
    <t>S.048</t>
  </si>
  <si>
    <t>MINEOLA - NORTH MINEOLA 69KV CKT 1</t>
  </si>
  <si>
    <t>Replace conductor in Hope Substation</t>
  </si>
  <si>
    <t>S.047</t>
  </si>
  <si>
    <t>FULTON - HOPE 115KV CKT 1</t>
  </si>
  <si>
    <t>Install new 345 kV line , ROW and terminal equipment at Chamber Springs</t>
  </si>
  <si>
    <t>S.046</t>
  </si>
  <si>
    <t>CHAMBER SPRINGS - TONTITOWN 345KV CKT 1</t>
  </si>
  <si>
    <t>Reconductor 666 ACSR (11.6 miles) and 1272 ACSR (.1 mile) to Drake ACCC (2156  ACSR section 0.6 miles is not replaced) and remove the series reactors at Chamber Springs on the Chamber Springs to Tontitown 161 kV line</t>
  </si>
  <si>
    <t>S.045</t>
  </si>
  <si>
    <t>CHAMBER SPRINGS - TONTITOWN 161KV CKT 1</t>
  </si>
  <si>
    <t>S.044</t>
  </si>
  <si>
    <t>NORTH MINEOLA - WINNSBORO 138KV CKT 1</t>
  </si>
  <si>
    <t>PITTSBURG - WINNSBORO 138KV CKT 1</t>
  </si>
  <si>
    <t>S.043</t>
  </si>
  <si>
    <t>S.042</t>
  </si>
  <si>
    <t>S.041</t>
  </si>
  <si>
    <t>S.040</t>
  </si>
  <si>
    <t>S.038</t>
  </si>
  <si>
    <t>S.037</t>
  </si>
  <si>
    <t>S.036</t>
  </si>
  <si>
    <t>S.035</t>
  </si>
  <si>
    <t>S.034</t>
  </si>
  <si>
    <t>S.033</t>
  </si>
  <si>
    <t>S.032</t>
  </si>
  <si>
    <t>Howell-Kilgore 69 kV rebuild</t>
  </si>
  <si>
    <t>S.031</t>
  </si>
  <si>
    <t>S.030</t>
  </si>
  <si>
    <t>NW Texarkana - Turk 345</t>
  </si>
  <si>
    <t>S.029</t>
  </si>
  <si>
    <t>S.028</t>
  </si>
  <si>
    <t>S.027</t>
  </si>
  <si>
    <t>S.026</t>
  </si>
  <si>
    <t>S.025</t>
  </si>
  <si>
    <t>included in 10445</t>
  </si>
  <si>
    <t>S.024</t>
  </si>
  <si>
    <t>S.023</t>
  </si>
  <si>
    <t>S.022</t>
  </si>
  <si>
    <t>S.021</t>
  </si>
  <si>
    <t>S.019</t>
  </si>
  <si>
    <t>S.017</t>
  </si>
  <si>
    <t>S.016</t>
  </si>
  <si>
    <t>S.015</t>
  </si>
  <si>
    <t>S.014</t>
  </si>
  <si>
    <t>S.013</t>
  </si>
  <si>
    <t>S.012</t>
  </si>
  <si>
    <t>S.011</t>
  </si>
  <si>
    <t>TONTITOWN 345/161KV TRANSFORMER CKT 1</t>
  </si>
  <si>
    <t>S.010</t>
  </si>
  <si>
    <t>S.009</t>
  </si>
  <si>
    <t>S.008</t>
  </si>
  <si>
    <t>S.007</t>
  </si>
  <si>
    <t>S.006</t>
  </si>
  <si>
    <t>S.005</t>
  </si>
  <si>
    <t>S.004</t>
  </si>
  <si>
    <t>S.003</t>
  </si>
  <si>
    <t>S.002</t>
  </si>
  <si>
    <t>S.001</t>
  </si>
  <si>
    <t>Replace auto and 69 KV breaker and switches.</t>
  </si>
  <si>
    <t>YE09 to YE10 Variance</t>
  </si>
  <si>
    <t>Tap existing 138 kV line from Elk City to Red Hills Wind to construct new Ellis substation.</t>
  </si>
  <si>
    <t>OKT.015</t>
  </si>
  <si>
    <t>Ellis 138 kV</t>
  </si>
  <si>
    <t>OKT.014</t>
  </si>
  <si>
    <t xml:space="preserve"> Also see related PSO project (P.021). </t>
  </si>
  <si>
    <t>Construct Round Creek 138 kV station and Round Creek-Grady 138 kV line.</t>
  </si>
  <si>
    <t>OKT.013</t>
  </si>
  <si>
    <t>In-serviced Nov-14</t>
  </si>
  <si>
    <t>Construct Grady 138 kV station and Grady-Lindsay Waterflood 138 kV line.</t>
  </si>
  <si>
    <t xml:space="preserve">This was originally a customer-service project, then later became a BP project. Also see related PSO project (P.020). </t>
  </si>
  <si>
    <t>Construct Wapanucka 138 kV station and Pontotoc-Wapanucka 138 kV line.</t>
  </si>
  <si>
    <t>OKT.012</t>
  </si>
  <si>
    <t>Wapanucka Customer Connection</t>
  </si>
  <si>
    <t>Rebuild 9.0 mile 138 kV line from Prattville to Bluebell with 1926.9 ACSR/TW</t>
  </si>
  <si>
    <t>OKT.011</t>
  </si>
  <si>
    <t>Prattville-Bluebell 138 kV</t>
  </si>
  <si>
    <t>OKT.009</t>
  </si>
  <si>
    <t>345 kV terminal work to be completed October 2015; Also see related PSO project (P.018) and SWEPCo project (S.058).</t>
  </si>
  <si>
    <t>Install 6 Mvar capacitor at Coweta 69 kV.</t>
  </si>
  <si>
    <t>OKT.008</t>
  </si>
  <si>
    <t>Coweta 69 kV Capacitor</t>
  </si>
  <si>
    <t>OKT.007</t>
  </si>
  <si>
    <t>Also see related PSO project (P.016).</t>
  </si>
  <si>
    <t>OKT.006</t>
  </si>
  <si>
    <t>Also see related PSO project (P.012).  Multi-element multi-year base plan project.  Final in-service yr in 12' and 13'.</t>
  </si>
  <si>
    <t>Install 345 kV terminal equipment at Valliant substation.</t>
  </si>
  <si>
    <t>OKT.005</t>
  </si>
  <si>
    <t>Delete:  Not a BPU…no longer reported for Sched 11 purposes.</t>
  </si>
  <si>
    <t>Install 345kV terminal at Valliant (TP2007167)</t>
  </si>
  <si>
    <t>OKT.004</t>
  </si>
  <si>
    <t>Also see related PSO project (P.011).</t>
  </si>
  <si>
    <t xml:space="preserve">Bartlesville SE to Coffeyville T Rebuild (TP2008079-Transco) </t>
  </si>
  <si>
    <t>Install a 2% reactor at the Tulsa Power Station limiting flow on the Tulsa Power Station-Riverside 138 kV line.</t>
  </si>
  <si>
    <t>OKT.003</t>
  </si>
  <si>
    <t>Tulsa Power Station Reactor (TP2009090)</t>
  </si>
  <si>
    <t>OKT.002</t>
  </si>
  <si>
    <t>Also see related PSO project (P.013).</t>
  </si>
  <si>
    <t>Build new 4 mile AEP Snyder - WFEC Snyder 138 kV. WFEC to connect AEP Snyder to WFEC Snyder. AEP to provide 138 kV terminal at AEP Snyder.</t>
  </si>
  <si>
    <t>OKT.001</t>
  </si>
  <si>
    <t>Snyder 138 kv Terminal Addition (TP2009013)</t>
  </si>
  <si>
    <t>YE2015 Projected
(May '15)
&lt;&lt; WS-F &gt;&gt;</t>
  </si>
  <si>
    <t>YE2014 Projected
(May '14)
&lt;&lt; WS-F &gt;&gt;</t>
  </si>
  <si>
    <t>YE2011 Variance (Projected to Actual)</t>
  </si>
  <si>
    <t>YE2010 Variance (Projected to Actual)</t>
  </si>
  <si>
    <t>YE2011
Projected
(May '11)
&lt;&lt; WS-F &gt;&gt;</t>
  </si>
  <si>
    <t>YE2010
Actual
(May'11)
&lt;&lt; WS-G &gt;&gt;</t>
  </si>
  <si>
    <t>YE2010
Projected
&lt;&lt; WS-F &gt;&gt;</t>
  </si>
  <si>
    <t>YE2009
Actual
&lt;&lt; WS-G &gt;&gt;</t>
  </si>
  <si>
    <t>2011 Update</t>
  </si>
  <si>
    <t>2010 Update</t>
  </si>
  <si>
    <t>---  P R E V I O S L Y   P U B L I S H E D  ---</t>
  </si>
  <si>
    <t>NOTES:</t>
  </si>
  <si>
    <t>Not above SPP $100,000 BP threshold.</t>
  </si>
  <si>
    <t>New</t>
  </si>
  <si>
    <t>New to BP list</t>
  </si>
  <si>
    <t>AEP project component (components sum up to project total)</t>
  </si>
  <si>
    <t>AEP project total</t>
  </si>
  <si>
    <t>informational only; not included in calculations</t>
  </si>
  <si>
    <t>Chisholm 345/230 kV Station</t>
  </si>
  <si>
    <t>S.061</t>
  </si>
  <si>
    <t>tbd</t>
  </si>
  <si>
    <t>OKTCo is constructing the rest of this project and when done will sell it to WFEC.  It is part of a settlement with WFEC.  We won't be able to get any cost recovery as it won't be our asset once sold to WFEC.  I just opened the old project up for new WOs and the PM has put in IR $1,222,501.00</t>
  </si>
  <si>
    <t>Trailing charges due to being in-service in Dec 2015</t>
  </si>
  <si>
    <t>2017 Update</t>
  </si>
  <si>
    <t>YE2016 Variance (Projected to Actual)</t>
  </si>
  <si>
    <t>YE16 (actual) to YE17 (Projected) Variance</t>
  </si>
  <si>
    <t>YE2015
Actual
(May'16)
&lt;&lt; WS-G &gt;&gt;</t>
  </si>
  <si>
    <t>YE2016 Projected
(May '16)
&lt;&lt; WS-F &gt;&gt;</t>
  </si>
  <si>
    <t>YE2016
Actual
(May'17)
&lt;&lt; WS-G &gt;&gt;</t>
  </si>
  <si>
    <t>YE2017 Projected
(May '17)
&lt;&lt; WS-F &gt;&gt;</t>
  </si>
  <si>
    <t>OKT.016</t>
  </si>
  <si>
    <t>Darlington-Roman Nose 138 kV</t>
  </si>
  <si>
    <t>Darlington-Roman Nose 138 kV - Construct 13.5 miles of new line.</t>
  </si>
  <si>
    <t>OKT.017</t>
  </si>
  <si>
    <t>Carnegie South-Southwestern 138 kV Line Rebuild</t>
  </si>
  <si>
    <t>Carnegie South-Southwestern 138 kV Line - Rebuild 15.6 miles and replace switch</t>
  </si>
  <si>
    <t>OKT.018</t>
  </si>
  <si>
    <t>Chisholm - Gracemont 345 kV</t>
  </si>
  <si>
    <t>Chisholm - Gracemont 345 kV Line</t>
  </si>
  <si>
    <t>Chisholm 230 kV Line</t>
  </si>
  <si>
    <t>Northeastern Station 138 kV Terminal Upgrades</t>
  </si>
  <si>
    <t>YE2018 Projected
(Oct '17)
&lt;&lt; WS-F &gt;&gt;</t>
  </si>
  <si>
    <t>YE2017 Projected
Adjusted
(Oct '17)
&lt;&lt; WS-F &gt;&gt;</t>
  </si>
  <si>
    <t>Elk City 138 kV Move Load</t>
  </si>
  <si>
    <t>OKT.019</t>
  </si>
  <si>
    <t>included above</t>
  </si>
  <si>
    <t>Line rebuild is in the TransCo line rehab program, b/c the NTC came after the program was approved.</t>
  </si>
  <si>
    <t>Line rebuild is in the TransCo line rehab program, b/c the NTC came after the program was approved.  Included in UID 51454.</t>
  </si>
  <si>
    <t>Fort Towson-Valliant 69 kV Line Rebuild</t>
  </si>
  <si>
    <t>Duncan-Comanche Tap 69 kV Rebuild and Duncan station upgrades</t>
  </si>
  <si>
    <t>Duncan-Tosco Rebuild and Duncan station upgrades</t>
  </si>
  <si>
    <t>Comanche Tap-Tosco 69 kV Rebuild (included above)</t>
  </si>
  <si>
    <t>OpCo</t>
  </si>
  <si>
    <t>Tmplt Yr</t>
  </si>
  <si>
    <t>Study</t>
  </si>
  <si>
    <t>Project ID</t>
  </si>
  <si>
    <t>AEP Project</t>
  </si>
  <si>
    <t>Description (Project)</t>
  </si>
  <si>
    <t>Description (Element)</t>
  </si>
  <si>
    <t>CPP</t>
  </si>
  <si>
    <t>PS Project ID</t>
  </si>
  <si>
    <t>Work Order</t>
  </si>
  <si>
    <t>PVID</t>
  </si>
  <si>
    <t>Complete Date</t>
  </si>
  <si>
    <t>Loaded Costs</t>
  </si>
  <si>
    <t>Actual Costs 2011</t>
  </si>
  <si>
    <t>Actual Cost 2012</t>
  </si>
  <si>
    <t>Actual Cost 2013</t>
  </si>
  <si>
    <t>Actual Cost 2014 (YearEnd 2013)</t>
  </si>
  <si>
    <t>Actual Cost 2015 (YearEnd 2014)</t>
  </si>
  <si>
    <t>Comments</t>
  </si>
  <si>
    <t>Closed Projects</t>
  </si>
  <si>
    <t>SWEPCO</t>
  </si>
  <si>
    <t>2006 STEP</t>
  </si>
  <si>
    <t>TP2004032</t>
  </si>
  <si>
    <t>SI161TXPC</t>
  </si>
  <si>
    <t>under $100k, also Distr asset</t>
  </si>
  <si>
    <t>Tontitown - Elm Springs REC 161 kV</t>
  </si>
  <si>
    <t>Rebuild line with 2-397 ACSR. Replace 1200 A switch 1045, and bus Elm Springs.</t>
  </si>
  <si>
    <t>TP2012133</t>
  </si>
  <si>
    <t>no longer BP per call with SPP 1/19/15</t>
  </si>
  <si>
    <t>uner $100k; likely O&amp;M</t>
  </si>
  <si>
    <t>Install new 345/161 kV Auto and install terminal equipment at Tontitown</t>
  </si>
  <si>
    <t>CHAMBER SPRINGS - SILOAM SPRINGS 161KV CKT 1</t>
  </si>
  <si>
    <t>New 161 line, Terminal equipment at Chamber Springs and Siloam Springs</t>
  </si>
  <si>
    <t>TP2002133</t>
  </si>
  <si>
    <t>000007838/000007839/000006116/000006993/000006989/ETN101661</t>
  </si>
  <si>
    <t>PSO</t>
  </si>
  <si>
    <t>SPP-2005-AG2-AFS-3</t>
  </si>
  <si>
    <t>CACHE - SNYDER 138KV CKT 1</t>
  </si>
  <si>
    <t>Replace Snyder wave trap</t>
  </si>
  <si>
    <t>included in scope of P.004</t>
  </si>
  <si>
    <t>OK Transco</t>
  </si>
  <si>
    <t>SPP-2006-AG3-AFS-11</t>
  </si>
  <si>
    <t xml:space="preserve">Install 345kV terminal at Valliant </t>
  </si>
  <si>
    <t>Valliant Sub</t>
  </si>
  <si>
    <t>TP2007167</t>
  </si>
  <si>
    <t>TP0716701</t>
  </si>
  <si>
    <t>closed 1/30/2015</t>
  </si>
  <si>
    <t>2007 STEP</t>
  </si>
  <si>
    <t>cancelled</t>
  </si>
  <si>
    <t>2009-2018</t>
  </si>
  <si>
    <t>Tap South Springdale-East Fayetville  and build 1.5 miles of 161 kV to New Osborne</t>
  </si>
  <si>
    <t>Osborne - Osborne Tap</t>
  </si>
  <si>
    <t>TP2009103</t>
  </si>
  <si>
    <t>TP0910301</t>
  </si>
  <si>
    <t>41719855;41743173;41840551;41854467</t>
  </si>
  <si>
    <t>30953/34773</t>
  </si>
  <si>
    <t>included T station along with T line per emails from Pennybaker and Rainbolt</t>
  </si>
  <si>
    <t>TP0910351</t>
  </si>
  <si>
    <t>SHADOW</t>
  </si>
  <si>
    <t>2008 STEP</t>
  </si>
  <si>
    <t>under $100k; likely O&amp;M</t>
  </si>
  <si>
    <t>2008-2017</t>
  </si>
  <si>
    <t>EAST CENTERTON - SHIPE ROAD 161KV CKT 1</t>
  </si>
  <si>
    <t>All 161 kV line components</t>
  </si>
  <si>
    <t>TP2008126</t>
  </si>
  <si>
    <t>000018739/000018742</t>
  </si>
  <si>
    <t>41388207;41390066;41390174;41390179;41390212;41390213;41704516</t>
  </si>
  <si>
    <t>refer to TP2008126.xlsx for cost detail</t>
  </si>
  <si>
    <t>still some w/o open</t>
  </si>
  <si>
    <t>000018741/000018742</t>
  </si>
  <si>
    <t>ARSENAL HILL - MCWILLIE STREET 138KV CKT 1</t>
  </si>
  <si>
    <t>Replace Arsenal Hill 138KV switches and jumpers</t>
  </si>
  <si>
    <t>TP2007057</t>
  </si>
  <si>
    <t>likely included in S.001; 30146/50154</t>
  </si>
  <si>
    <t>Centerton Station</t>
  </si>
  <si>
    <t>Centerton Station - GLBU 159</t>
  </si>
  <si>
    <t>000018740</t>
  </si>
  <si>
    <t>41390795</t>
  </si>
  <si>
    <t>Shipe Road 345/161 kV transformer Ckt 1</t>
  </si>
  <si>
    <t>All station components</t>
  </si>
  <si>
    <t>000018738/000018739/000018741</t>
  </si>
  <si>
    <t>41390791;41390062;41392374;42106761</t>
  </si>
  <si>
    <t>see above total</t>
  </si>
  <si>
    <t>Flint Creek - Shipe Road 345 kV Ckt 1</t>
  </si>
  <si>
    <t>All 345 kV line components</t>
  </si>
  <si>
    <t>41388204;41390064;41392370;41402424</t>
  </si>
  <si>
    <t>Northwest Henderson - Poynter  69 kV</t>
  </si>
  <si>
    <t>Northwest Henderson - Poynter</t>
  </si>
  <si>
    <t>TP2004031</t>
  </si>
  <si>
    <t>P04031001/P04031002/P04031003/P04031004</t>
  </si>
  <si>
    <t>36689/36690/36691/36692</t>
  </si>
  <si>
    <t>not closed yet</t>
  </si>
  <si>
    <t>Convert Red Point - Haughton to 138 kV</t>
  </si>
  <si>
    <t>Wallace Lake - Port Robson - Red Point</t>
  </si>
  <si>
    <t>TP2007165</t>
  </si>
  <si>
    <t>000014008</t>
  </si>
  <si>
    <t xml:space="preserve"> 41866720, 418626721, 41866722</t>
  </si>
  <si>
    <t>36876/36877/36878</t>
  </si>
  <si>
    <t>WO's 41866720, 418626721, 41866722</t>
  </si>
  <si>
    <t>000014009</t>
  </si>
  <si>
    <t>closed 12/30/2014</t>
  </si>
  <si>
    <t>P04031501/P04031502/P04031503/P04031504</t>
  </si>
  <si>
    <t>Rebuild Lone Star-Locus Grove 115 kV</t>
  </si>
  <si>
    <t>Locus Grove - Lone Star</t>
  </si>
  <si>
    <t>TP2009093</t>
  </si>
  <si>
    <t>TP0909301</t>
  </si>
  <si>
    <t>30948/36756</t>
  </si>
  <si>
    <t>2009 STEP</t>
  </si>
  <si>
    <t>PRYOR JUNCTION 115/69KV TRANSFORMER CKT 1</t>
  </si>
  <si>
    <t>Replace (3) 600 A switches with 1200 A switches.</t>
  </si>
  <si>
    <t>TP2006090</t>
  </si>
  <si>
    <t>included in scope of P.006</t>
  </si>
  <si>
    <t>Rebuild Broadmoor - Fern Street</t>
  </si>
  <si>
    <t>Broadmoor - Fern</t>
  </si>
  <si>
    <t>TP2010103</t>
  </si>
  <si>
    <t>P10103002/P10103003/P10103005/P10103006</t>
  </si>
  <si>
    <t>32971/39107/39108/39110</t>
  </si>
  <si>
    <t>not all w/o closed yet</t>
  </si>
  <si>
    <t>P10103502/P10103503/P10103505/P10103506</t>
  </si>
  <si>
    <t>OK TransCO</t>
  </si>
  <si>
    <t>P.012, OKT.006</t>
  </si>
  <si>
    <t>Convert 17 Mile Canadian River - McAlester City line from 69 kV to 138 kV</t>
  </si>
  <si>
    <t>Canadian River - McAlester City</t>
  </si>
  <si>
    <t>TP2009095</t>
  </si>
  <si>
    <t>TP0909501</t>
  </si>
  <si>
    <t>OKTco</t>
  </si>
  <si>
    <t>Tap Pittsburg - Muskogee 345 kV North of Pittsburg Sub</t>
  </si>
  <si>
    <t>Candian River</t>
  </si>
  <si>
    <t>TP0909502</t>
  </si>
  <si>
    <t>Rebuild McAlester City Tap, double circuit 138 kv line and eliminate the "T"</t>
  </si>
  <si>
    <t>TP0909503/TP0909504</t>
  </si>
  <si>
    <t>32897/32898/32942/33491</t>
  </si>
  <si>
    <t>McAlester City Tap and Weleetka Sub</t>
  </si>
  <si>
    <t>TP0909504</t>
  </si>
  <si>
    <t>See below total</t>
  </si>
  <si>
    <t>Diana - Perdue 138 kV</t>
  </si>
  <si>
    <t>Diana - Perdue</t>
  </si>
  <si>
    <t>TP2011023</t>
  </si>
  <si>
    <t>P11023002/P11023003</t>
  </si>
  <si>
    <t>36212/36213</t>
  </si>
  <si>
    <t>grand total; L1940163 for Linder Storage Yard  in question</t>
  </si>
  <si>
    <t>not all closed</t>
  </si>
  <si>
    <t>P11023502/P11023503</t>
  </si>
  <si>
    <t>Diana - Perdue 138 kV Reconductor</t>
  </si>
  <si>
    <t>P11023001/P11023004</t>
  </si>
  <si>
    <t>33836/36230</t>
  </si>
  <si>
    <t>included in 11331</t>
  </si>
  <si>
    <t>New Gladewater - Perdue 138 kV</t>
  </si>
  <si>
    <t>New Gladewater - Perdue 138 kV Ckt 1</t>
  </si>
  <si>
    <t>P11023501/P11023504</t>
  </si>
  <si>
    <t>SPP-2006-AG3-AFS-10</t>
  </si>
  <si>
    <t>Build 2-954MCM ACSR 54/7 conductors</t>
  </si>
  <si>
    <t>TP2006077</t>
  </si>
  <si>
    <t>000013692</t>
  </si>
  <si>
    <t>25619/26293</t>
  </si>
  <si>
    <t>000013693</t>
  </si>
  <si>
    <t>ARSENAL HILL 138/69KV TRANSFORMER CKT 2</t>
  </si>
  <si>
    <t>DYESS - TONTITOWN 161KV CKT 1</t>
  </si>
  <si>
    <t>Replace Dyess wavetrap</t>
  </si>
  <si>
    <t>TP2008026</t>
  </si>
  <si>
    <t>MAGAZINE REC - NORTH MAGAZINE 161KV CKT 1 #2</t>
  </si>
  <si>
    <t>Replace Jumpers at North Magazine</t>
  </si>
  <si>
    <t>TP2007114</t>
  </si>
  <si>
    <t>no specific work done on this component</t>
  </si>
  <si>
    <t>Coweta Tap</t>
  </si>
  <si>
    <t>TP2011156</t>
  </si>
  <si>
    <t>P11156001</t>
  </si>
  <si>
    <t>in-service 6/2/2014</t>
  </si>
  <si>
    <t>P.016, OKT.007</t>
  </si>
  <si>
    <t>Cornville 138 kV Sub</t>
  </si>
  <si>
    <t>Cornville</t>
  </si>
  <si>
    <t>TP2011093</t>
  </si>
  <si>
    <t>P11093001/P11093015</t>
  </si>
  <si>
    <t>34918/36519</t>
  </si>
  <si>
    <t>P11093002/P11093003/P11093005/P11093010/P11093011/P11093012/P11093013/P11093014/P11093016</t>
  </si>
  <si>
    <t>35271/36507/36509/36514/36515/36516/36517/36518/36562</t>
  </si>
  <si>
    <t>10582/10584/10585</t>
  </si>
  <si>
    <t>Multi - Flint Creek - Centerton 345 kV and Centerton-East Centerton 161 kV</t>
  </si>
  <si>
    <t>Flint Creek - Shipe Road</t>
  </si>
  <si>
    <t>000018738/000018739</t>
  </si>
  <si>
    <t>11336/16225/28889/30370/30367/30365/30364/16224</t>
  </si>
  <si>
    <t>HPILS</t>
  </si>
  <si>
    <t>Wapanucka Customer Project</t>
  </si>
  <si>
    <t>Wapanucka 138 kV Station and 1st T-line</t>
  </si>
  <si>
    <t>TP2012141</t>
  </si>
  <si>
    <t>P12141001/P12141005/P12141009</t>
  </si>
  <si>
    <t>37685/37689/37693</t>
  </si>
  <si>
    <t>not all closed yet</t>
  </si>
  <si>
    <t>2nd T-line (not BP, per Alan Ward)</t>
  </si>
  <si>
    <t>P12141006/P12141010</t>
  </si>
  <si>
    <t>37690/37694</t>
  </si>
  <si>
    <t>NOT BASE PLAN (Boggy Creek portion)</t>
  </si>
  <si>
    <t>P.020, OKT.013</t>
  </si>
  <si>
    <t>Grady I Customer Project</t>
  </si>
  <si>
    <t>Grady - Round Creek 138 kV Ckt 1</t>
  </si>
  <si>
    <t>TP2013002</t>
  </si>
  <si>
    <t>TP1300203</t>
  </si>
  <si>
    <t>38694;38696;38701;38702;40293</t>
  </si>
  <si>
    <t>2014 in-svc components</t>
  </si>
  <si>
    <t>Grady -  Phillips 138 kV Ckt 1 and 2</t>
  </si>
  <si>
    <t>38699;38703;39963</t>
  </si>
  <si>
    <t>TP1300201</t>
  </si>
  <si>
    <t>38695;40348</t>
  </si>
  <si>
    <t>2015 in-svc components</t>
  </si>
  <si>
    <t>Port Robson Station</t>
  </si>
  <si>
    <t>000016487</t>
  </si>
  <si>
    <t>Distribution, Transfer to T verified in PP</t>
  </si>
  <si>
    <t>ITP10</t>
  </si>
  <si>
    <t>OKT.010</t>
  </si>
  <si>
    <t>Chisholm-Gracemont 345 kV</t>
  </si>
  <si>
    <t>Chisholm 230 kV</t>
  </si>
  <si>
    <t>TP2011150</t>
  </si>
  <si>
    <t>Base Plan</t>
  </si>
  <si>
    <t>Chisholm-Gracemont 345 kV Ckt 1(AEP)</t>
  </si>
  <si>
    <t>Priority Projects</t>
  </si>
  <si>
    <t>P.018,S.058,OKT.009</t>
  </si>
  <si>
    <t>TP2009089</t>
  </si>
  <si>
    <t>TP0908901;TP0908904</t>
  </si>
  <si>
    <t>32040;33216;33219</t>
  </si>
  <si>
    <t>TP0908906</t>
  </si>
  <si>
    <t>TP0908903;TP0908953</t>
  </si>
  <si>
    <t>32042;33218;33220;33408;33409</t>
  </si>
  <si>
    <t>SPP-2008-AGP1-AFS-9</t>
  </si>
  <si>
    <t>Rebuild 4.33 miles of 795 ACSR with 1590 ACSR</t>
  </si>
  <si>
    <t>TP2010092</t>
  </si>
  <si>
    <t>2013 ITPNT</t>
  </si>
  <si>
    <t>Brownlee-North Market 69 kV</t>
  </si>
  <si>
    <t>Rebuild 4.7 mile 69 kV line from Brownlee to North Market with 1233.6 ACSR/TW</t>
  </si>
  <si>
    <t>TP2009104</t>
  </si>
  <si>
    <t>TP0910402;TP0910452</t>
  </si>
  <si>
    <t>16405;39841;39842;39843</t>
  </si>
  <si>
    <t>Base Plan; expected ISD 12/14/2016</t>
  </si>
  <si>
    <t>TP2010067</t>
  </si>
  <si>
    <t>TP1006702;TP1006752</t>
  </si>
  <si>
    <t>32962;39880;39881;39882;39883;40844;40845;40846</t>
  </si>
  <si>
    <t>Base Plan; expected ISD 6/1/2016</t>
  </si>
  <si>
    <t>Evenside-Northwest Henderson 69 kV</t>
  </si>
  <si>
    <t>Rebuild 6.4 mile 69 kV line; replace breaker at Evenside.</t>
  </si>
  <si>
    <t>TP2010100</t>
  </si>
  <si>
    <t>Base Plan; expected ISD 6/1/2018;Conceptual</t>
  </si>
  <si>
    <t>S.062</t>
  </si>
  <si>
    <t>North Mineola-Mineola</t>
  </si>
  <si>
    <t>TP2010104</t>
  </si>
  <si>
    <t>not sure if this is a go or not</t>
  </si>
  <si>
    <t>2010 STEP</t>
  </si>
  <si>
    <t>Winnsboro 138 kV</t>
  </si>
  <si>
    <t>TP2013122</t>
  </si>
  <si>
    <t>TP1312201;TP1312251</t>
  </si>
  <si>
    <t>Logansport 138 kV</t>
  </si>
  <si>
    <t>TP2011022</t>
  </si>
  <si>
    <t>TP1102201;TP1102251</t>
  </si>
  <si>
    <t>33833;41113</t>
  </si>
  <si>
    <t>S.065</t>
  </si>
  <si>
    <t>Messick 500/230 kV</t>
  </si>
  <si>
    <t>TP2011033</t>
  </si>
  <si>
    <t>TP1103303;TP1103353</t>
  </si>
  <si>
    <t>34077;38807;40478</t>
  </si>
  <si>
    <t>Messick 500 kV Terminal Upgrades</t>
  </si>
  <si>
    <t>S.066</t>
  </si>
  <si>
    <t>Chamber Springs-Farmington 161 kV</t>
  </si>
  <si>
    <t>Rebuild and reconductor 11.1-mile 161 kV line; upgrade wavetraps, CT ratios, and relay settings at Chamber Springs</t>
  </si>
  <si>
    <t>TP2011147</t>
  </si>
  <si>
    <t>TP1114701;TP1114751</t>
  </si>
  <si>
    <t>37648;39347;39348;39350</t>
  </si>
  <si>
    <t>Base Plan; expected ISD 6/1/2017</t>
  </si>
  <si>
    <t>TP2012144</t>
  </si>
  <si>
    <t>TP1214401;TP1214451</t>
  </si>
  <si>
    <t>need to get work orders for PP</t>
  </si>
  <si>
    <t>37651;39795;39796;39797;39798</t>
  </si>
  <si>
    <t>Base Plan; expected ISD 6/1/2015</t>
  </si>
  <si>
    <t>Forbing Tap-South Shreveport 69 kV</t>
  </si>
  <si>
    <t>Rebuild 2.3 mile line from Forbing to South Shreveport with 1233.6 ACSR/TW</t>
  </si>
  <si>
    <t>TP2012145</t>
  </si>
  <si>
    <t>see below</t>
  </si>
  <si>
    <t>Ellerbe Road-Forbing Tap 69 kV</t>
  </si>
  <si>
    <t>Rebuild 2.0 mile line from Ellerbe Road to Forbing Road with 1233.6 ACSR/TW</t>
  </si>
  <si>
    <t>TP1214501;TP1214551</t>
  </si>
  <si>
    <t>37652;39404;39405;39406;39411</t>
  </si>
  <si>
    <t>TP2012146</t>
  </si>
  <si>
    <t>TP1214601;TP1214651</t>
  </si>
  <si>
    <t>Base Plan; expected ISD 12/22/2015</t>
  </si>
  <si>
    <t>Midland REC-North Huntington 69 kV</t>
  </si>
  <si>
    <t>TP2012164</t>
  </si>
  <si>
    <t>Midland-Midland REC 69 kV</t>
  </si>
  <si>
    <t>Howe Interchange-Midland 69 kV</t>
  </si>
  <si>
    <t>TP1216401;TP1216451</t>
  </si>
  <si>
    <t>38481;39550;39551;39553;39554;39555</t>
  </si>
  <si>
    <t>TP2010094</t>
  </si>
  <si>
    <t>TP1009402</t>
  </si>
  <si>
    <t>Base Plan; expected ISD 5/8/15</t>
  </si>
  <si>
    <t>Georgia Pacific - Keatchie 138 kV Ckt 1</t>
  </si>
  <si>
    <t>GEORGIA-PACIFIC - KEATCHIE REC 138KV CKT 1</t>
  </si>
  <si>
    <t>TP2010098old</t>
  </si>
  <si>
    <t>Re-evaluation</t>
  </si>
  <si>
    <t>2014 ITPNT</t>
  </si>
  <si>
    <t>Welsh Reserve - Wilkes 138 kV Ckt 1</t>
  </si>
  <si>
    <t>Welsh Reserve - Wilkes 138 kV Ckt 1 Rebuild</t>
  </si>
  <si>
    <t>SUB - SHIDLER 138KV OG&amp;E Osage Sub work</t>
  </si>
  <si>
    <t>Shidler 138 kV</t>
  </si>
  <si>
    <t>100% CIAC; net credit on work orders as of Mar-15</t>
  </si>
  <si>
    <t>Chapel Hill REC - Welsh Reserve 138 kV Ckt 1</t>
  </si>
  <si>
    <t>Chapel Hill REC - Welsh Reserve 138 kV Ckt 1 Rebuild</t>
  </si>
  <si>
    <t>TP2013169</t>
  </si>
  <si>
    <t>Future</t>
  </si>
  <si>
    <t>Broadmoor - Fort Humbug 69 kV Ckt 1</t>
  </si>
  <si>
    <t>Broadmoor - Fort Humbug 69 kV Ckt 1 Rebuild</t>
  </si>
  <si>
    <t>TP2013165</t>
  </si>
  <si>
    <t>Daingerfield - Jenkins Rec 69 kV Ckt 1 Rebuild</t>
  </si>
  <si>
    <t>Daingerfield - Jenkins REC T 69 kV Ckt 1 Rebuild</t>
  </si>
  <si>
    <t>Hallsville - Longview Heights 69 kV Ckt 1</t>
  </si>
  <si>
    <t>Hallsville - Longview Heights 69 kV Ckt 1 Rebuild</t>
  </si>
  <si>
    <t>Hallsville - Marshall 69 kV Ckt 1</t>
  </si>
  <si>
    <t>Hallsville - Marshall 69 kV Ckt 1 Rebuild</t>
  </si>
  <si>
    <t>Letourneau Tertiary #1 - Letourneau Tap 69 kV Ckt 1</t>
  </si>
  <si>
    <t>Letorneau  -  Air Liquide Tap 69 kV Ckt 1</t>
  </si>
  <si>
    <t>Darlington - Roman Nose 138 kV Ckt 1</t>
  </si>
  <si>
    <t>Darlington - Roman Nose 138 kV Ckt 1 (AEP)</t>
  </si>
  <si>
    <t>TP2015027</t>
  </si>
  <si>
    <t>TP1502702</t>
  </si>
  <si>
    <t>P15027001;P15027002</t>
  </si>
  <si>
    <t>TP1502701</t>
  </si>
  <si>
    <t>P15027003;P150027004</t>
  </si>
  <si>
    <t>TP2013081</t>
  </si>
  <si>
    <t>Base Plan; expected ISD 11/29/2015</t>
  </si>
  <si>
    <t>P.021, OKT.014</t>
  </si>
  <si>
    <t>Darlington Road Customer Connection</t>
  </si>
  <si>
    <t>Construct new 8-mile 138 kV line from Red Rock to Darlington</t>
  </si>
  <si>
    <t>TP2012112</t>
  </si>
  <si>
    <t>TP1211202</t>
  </si>
  <si>
    <t>37406;37407</t>
  </si>
  <si>
    <t>TP1211201</t>
  </si>
  <si>
    <t>SPP-2010-AGP1-AFS-8</t>
  </si>
  <si>
    <t>Cedar Grove - South Shreveport 138 kV</t>
  </si>
  <si>
    <t>Rebuild 2.3 miles of 138 kV 954 ACSR conductor with 1590 ACSR conductor from Cedar Grove to South Shreveport.  Replace breaker, switches, and jumpers at South Shreveport. Replace switch at Cedar Grove.</t>
  </si>
  <si>
    <t>TP2012172</t>
  </si>
  <si>
    <t>TP1217201;TP1217251</t>
  </si>
  <si>
    <t>Ellerbe Road-Lucas 69 kV</t>
  </si>
  <si>
    <t>Rebuild existing 3.2 mile 69 kV line from Ellerbe Road to Lucas</t>
  </si>
  <si>
    <t>TP2014154</t>
  </si>
  <si>
    <t>TP1415401;TP1415451</t>
  </si>
  <si>
    <t>Base Plan; expected ISD 3/1/2019</t>
  </si>
  <si>
    <t>Ellerbe Road-Lucas terminal upgrades</t>
  </si>
  <si>
    <t>Replace jumpers at Elerbe Road and Lucas; Replace relay panel at Ellerbe Road; Change relay settings at Lucas</t>
  </si>
  <si>
    <t>TP2015169</t>
  </si>
  <si>
    <t>TP2011110</t>
  </si>
  <si>
    <t>TP2015204</t>
  </si>
  <si>
    <t>TP2015191</t>
  </si>
  <si>
    <t>TP2013167</t>
  </si>
  <si>
    <t>TP2014139</t>
  </si>
  <si>
    <t>TP2017012</t>
  </si>
  <si>
    <t>Super Project'</t>
  </si>
  <si>
    <t>Cost Recovery</t>
  </si>
  <si>
    <t>lookup</t>
  </si>
  <si>
    <t>Socialized</t>
  </si>
  <si>
    <t>TP2010091</t>
  </si>
  <si>
    <t>no go</t>
  </si>
  <si>
    <t>New 138 kV Line</t>
  </si>
  <si>
    <t>TP2002006</t>
  </si>
  <si>
    <t>000001025/ETN102422</t>
  </si>
  <si>
    <t>closed 2009</t>
  </si>
  <si>
    <t>Directly Assigned</t>
  </si>
  <si>
    <t>000001043/ETN103558</t>
  </si>
  <si>
    <t>TP2011036</t>
  </si>
  <si>
    <t>?</t>
  </si>
  <si>
    <t>Pittsburg and Mineola station upgrades</t>
  </si>
  <si>
    <t>stations elements</t>
  </si>
  <si>
    <t>000001042/ETN103557/000001038/ETN103555</t>
  </si>
  <si>
    <t xml:space="preserve">Replace 69 kV switch #9114 Winnsboro/Magnolia </t>
  </si>
  <si>
    <t>Winnboro/Magnolia</t>
  </si>
  <si>
    <t>TP2007166</t>
  </si>
  <si>
    <t>TP0716601</t>
  </si>
  <si>
    <t>41396228</t>
  </si>
  <si>
    <t>under $100k; DISTRIBUTION</t>
  </si>
  <si>
    <t>closed</t>
  </si>
  <si>
    <t>TP2012142</t>
  </si>
  <si>
    <t>Forest Hill REC Station to Quitman Station 69 kV switches and bus replacement</t>
  </si>
  <si>
    <t>Forest Hills - Quitman</t>
  </si>
  <si>
    <t>41396775</t>
  </si>
  <si>
    <t>TP2008127</t>
  </si>
  <si>
    <t>ShipeR-KR no go</t>
  </si>
  <si>
    <t>TP2005152</t>
  </si>
  <si>
    <t>000012672/000012673</t>
  </si>
  <si>
    <t>40732945;40932969</t>
  </si>
  <si>
    <t>closed 4/4/2008</t>
  </si>
  <si>
    <t>New 138 kV line from Port Robson-McDade</t>
  </si>
  <si>
    <t xml:space="preserve">Caplis-McDade </t>
  </si>
  <si>
    <t>000013997</t>
  </si>
  <si>
    <t>X</t>
  </si>
  <si>
    <t>000013998</t>
  </si>
  <si>
    <t>Shadow to 000013997</t>
  </si>
  <si>
    <t>TP2009105</t>
  </si>
  <si>
    <t>no go; Big Sandy-Perdue 6/19</t>
  </si>
  <si>
    <t>000013999</t>
  </si>
  <si>
    <t>000014000</t>
  </si>
  <si>
    <t>Shadow to 000013999</t>
  </si>
  <si>
    <t>TP2010098</t>
  </si>
  <si>
    <t>no go; Georgia Pacific-Keatchie REC</t>
  </si>
  <si>
    <t>TP2010102</t>
  </si>
  <si>
    <t>000016410/000016438</t>
  </si>
  <si>
    <t>closed 1/30/2013</t>
  </si>
  <si>
    <t>OK TransCo</t>
  </si>
  <si>
    <t>Snyder 138 kV Terminal Addition</t>
  </si>
  <si>
    <t>TP2009013</t>
  </si>
  <si>
    <t>TP0901301</t>
  </si>
  <si>
    <t>2018?;North Mineola-Mineola</t>
  </si>
  <si>
    <t>SPP Priority Project</t>
  </si>
  <si>
    <t>Tulsa Power Station Reactor</t>
  </si>
  <si>
    <t>Tulsa Power Station</t>
  </si>
  <si>
    <t>TP2009090</t>
  </si>
  <si>
    <t>TP0909001</t>
  </si>
  <si>
    <t>TP2011021</t>
  </si>
  <si>
    <t>changed to TP2013122 Winnsboro cap; 2016</t>
  </si>
  <si>
    <t>SPP-2007-AG3-AFS-9</t>
  </si>
  <si>
    <t>OKT.004, P.011</t>
  </si>
  <si>
    <t>Coffeyville Tap - South Coffeyville City 138 kV Ckt1</t>
  </si>
  <si>
    <t xml:space="preserve">Coffeyville T - South Coffeyville Tap </t>
  </si>
  <si>
    <t>TP2008079</t>
  </si>
  <si>
    <t>TP0807902</t>
  </si>
  <si>
    <t>29154/29155/32276</t>
  </si>
  <si>
    <t>000019010</t>
  </si>
  <si>
    <t>Coffeyville Farmland - South Coffeyville City</t>
  </si>
  <si>
    <t>South Coffeyville Tap - City of Coffeyville</t>
  </si>
  <si>
    <t>SPP-2007-AGI-AFS-12</t>
  </si>
  <si>
    <t>446/454</t>
  </si>
  <si>
    <t>10578/10588</t>
  </si>
  <si>
    <t xml:space="preserve">Coffeyville Tap - North Bartesville 138 kV Ckt 1&amp; Bartesville SE -N Bartesville 138 kV </t>
  </si>
  <si>
    <t>Bartesville SE - Coffeyville T</t>
  </si>
  <si>
    <t>TP0807901</t>
  </si>
  <si>
    <t>28901/32281</t>
  </si>
  <si>
    <t>Bartesville SE - Dearing</t>
  </si>
  <si>
    <t>000019011</t>
  </si>
  <si>
    <t>29151/29152/31327</t>
  </si>
  <si>
    <t>000015835</t>
  </si>
  <si>
    <t>2014/2015</t>
  </si>
  <si>
    <t>Reconductor 81-523 Riverside - Glenpool Explorer</t>
  </si>
  <si>
    <t>Riverside Station</t>
  </si>
  <si>
    <t>TP2006087</t>
  </si>
  <si>
    <t>000013909</t>
  </si>
  <si>
    <t>closed-09</t>
  </si>
  <si>
    <t>TP2010093</t>
  </si>
  <si>
    <t>2019; Clinton City-Thomas Tap</t>
  </si>
  <si>
    <t>Riverside-Glenpool</t>
  </si>
  <si>
    <t>000013910</t>
  </si>
  <si>
    <t>Craig Jct. to Broken Bow Dam 138 kV Rebuild - 7.7 miles</t>
  </si>
  <si>
    <t>Broken Bow - Craig Junction Line</t>
  </si>
  <si>
    <t>TP2007059</t>
  </si>
  <si>
    <t>000016256</t>
  </si>
  <si>
    <t>25731</t>
  </si>
  <si>
    <t>2018;Commanche-Walters Jct 138 kV</t>
  </si>
  <si>
    <t>2008-2018</t>
  </si>
  <si>
    <t xml:space="preserve">10 Mile 138 kV Line from Sayre to WFEC’s Rebuilt Erick Substation &amp; </t>
  </si>
  <si>
    <t>Sayre - Erick (WFEC)</t>
  </si>
  <si>
    <t>TP2006054</t>
  </si>
  <si>
    <t>000015052</t>
  </si>
  <si>
    <t>Elk City - Sayre</t>
  </si>
  <si>
    <t>000015053</t>
  </si>
  <si>
    <t>Atoka 138 kV Sub</t>
  </si>
  <si>
    <t>000015051</t>
  </si>
  <si>
    <t>Tupelo Substation</t>
  </si>
  <si>
    <t>000015305</t>
  </si>
  <si>
    <t>Snyder to Altus Jct. 138 kV line</t>
  </si>
  <si>
    <t>Snyder Station</t>
  </si>
  <si>
    <t>TP2004147</t>
  </si>
  <si>
    <t>000010817</t>
  </si>
  <si>
    <t>20059;20425</t>
  </si>
  <si>
    <t>Altus Junction Station</t>
  </si>
  <si>
    <t>000010818</t>
  </si>
  <si>
    <t>20060;20424;30077</t>
  </si>
  <si>
    <t>Altus Jct-Snyder 138 kV Line</t>
  </si>
  <si>
    <t>000010820</t>
  </si>
  <si>
    <t>16222;20296</t>
  </si>
  <si>
    <t>PSO Relay Upgrades</t>
  </si>
  <si>
    <t>000011066</t>
  </si>
  <si>
    <t>20426;20427</t>
  </si>
  <si>
    <t>2006-2016</t>
  </si>
  <si>
    <t>PSO - Catoosa 138kV Capacitor Bank</t>
  </si>
  <si>
    <t>Catoosa; Sta - Inst 138 kV 50 MVAR Cap</t>
  </si>
  <si>
    <t>TP2005006</t>
  </si>
  <si>
    <t>SI114OKPC</t>
  </si>
  <si>
    <t>40612018 - closed-09</t>
  </si>
  <si>
    <t>Gatorade POD</t>
  </si>
  <si>
    <t>Pryor Junction Auto</t>
  </si>
  <si>
    <t>000014029</t>
  </si>
  <si>
    <t>WO inservice 4/25/08 in Indus</t>
  </si>
  <si>
    <t xml:space="preserve">Elk City CT Upgrades </t>
  </si>
  <si>
    <t>Elk City; Replace 69 kV CT &amp; jumpers</t>
  </si>
  <si>
    <t>TP2007015</t>
  </si>
  <si>
    <t>40935380 - closed-09</t>
  </si>
  <si>
    <t>Weleetka &amp; Okmulgee Wavetrap replacement 81-805</t>
  </si>
  <si>
    <t>Weleetka Power; Wave Trap Replacement</t>
  </si>
  <si>
    <t>TP2005046</t>
  </si>
  <si>
    <t>40626676 - closed-09</t>
  </si>
  <si>
    <t>Okmulgee City; Wave Trap Replacement</t>
  </si>
  <si>
    <t>SI167OKPC</t>
  </si>
  <si>
    <t>40626610 - closed-09</t>
  </si>
  <si>
    <t>Distribution</t>
  </si>
  <si>
    <t xml:space="preserve">Replace 600 A switches 1302, 1303, and 1304 at Tulsa Southeast Station on the 81-553 </t>
  </si>
  <si>
    <t>Tulsa Southeast Upgrade</t>
  </si>
  <si>
    <t>TP2004033</t>
  </si>
  <si>
    <t>40831357 - closed-09</t>
  </si>
  <si>
    <t>SPP-2005-AG1-AFS-2</t>
  </si>
  <si>
    <t>Wavetrap Clinton City-Foss Tap 69kV Ckt 1</t>
  </si>
  <si>
    <t>Clinton City Sub</t>
  </si>
  <si>
    <t>TP2009011</t>
  </si>
  <si>
    <t>41396127 - closed</t>
  </si>
  <si>
    <t>28892</t>
  </si>
  <si>
    <t>Kilgore-Howell</t>
  </si>
  <si>
    <t>TP2009012</t>
  </si>
  <si>
    <t>000018814</t>
  </si>
  <si>
    <t>closed 4/29/14</t>
  </si>
  <si>
    <t>000018815</t>
  </si>
  <si>
    <t>SPP-2006-AG2-AFS-4</t>
  </si>
  <si>
    <t>P.013,OKT.002</t>
  </si>
  <si>
    <t xml:space="preserve">Coffeyville Tap-Dearing Rebuild 1.09 miles </t>
  </si>
  <si>
    <t xml:space="preserve">Coffeyvile Tap-Dearing 138 kV </t>
  </si>
  <si>
    <t>TP2008013</t>
  </si>
  <si>
    <t>TP0801301</t>
  </si>
  <si>
    <t>000017021</t>
  </si>
  <si>
    <t>Arsenal Hill Station SPP Facility Study Projects</t>
  </si>
  <si>
    <t>Arsenal Hill - N. Market</t>
  </si>
  <si>
    <t>000015383</t>
  </si>
  <si>
    <t>000015384</t>
  </si>
  <si>
    <t>Shadow to 000015383</t>
  </si>
  <si>
    <t>Arsenal Hill - Fort Humbug/Ft Humbug</t>
  </si>
  <si>
    <t>000015375</t>
  </si>
  <si>
    <t>000015376</t>
  </si>
  <si>
    <t>Shadow to 000015375</t>
  </si>
  <si>
    <t>000015377</t>
  </si>
  <si>
    <t>000015378</t>
  </si>
  <si>
    <t>Shadow to 000015377</t>
  </si>
  <si>
    <t>Arsenal Hill - Waterworks</t>
  </si>
  <si>
    <t>000015380</t>
  </si>
  <si>
    <t>000015381</t>
  </si>
  <si>
    <t>Shadow to 000015380</t>
  </si>
  <si>
    <t>Arsenal Hill Auto</t>
  </si>
  <si>
    <t>000015386</t>
  </si>
  <si>
    <t>SW Shreveport Station and Area SPP Aggregate Study Projects</t>
  </si>
  <si>
    <t>SW Shreveport Sub</t>
  </si>
  <si>
    <t>TP2007060</t>
  </si>
  <si>
    <t>000015408</t>
  </si>
  <si>
    <t>000015409</t>
  </si>
  <si>
    <t>Shadow to 000015408</t>
  </si>
  <si>
    <t>SW Shreveport Tap</t>
  </si>
  <si>
    <t>000015406</t>
  </si>
  <si>
    <t>000015407</t>
  </si>
  <si>
    <t>Shadow to 000015406</t>
  </si>
  <si>
    <t>NW Arkansas Area Improvements</t>
  </si>
  <si>
    <t>Elm Springs 161 kV Subs</t>
  </si>
  <si>
    <t>TP2007103</t>
  </si>
  <si>
    <t>000016043</t>
  </si>
  <si>
    <t>000016044</t>
  </si>
  <si>
    <t>Shadow to 000016043</t>
  </si>
  <si>
    <t>East Rogers 161 kV Subs</t>
  </si>
  <si>
    <t>000016045</t>
  </si>
  <si>
    <t>000016046</t>
  </si>
  <si>
    <t>Shadow to 000016045</t>
  </si>
  <si>
    <t>S.003Excl</t>
  </si>
  <si>
    <t>Shipe Road Property Purchase</t>
  </si>
  <si>
    <t>000017397</t>
  </si>
  <si>
    <t xml:space="preserve">East Centerton - Flint Creek </t>
  </si>
  <si>
    <t>000016047</t>
  </si>
  <si>
    <t>27714</t>
  </si>
  <si>
    <t>000016048</t>
  </si>
  <si>
    <t>Shadow to 000016047</t>
  </si>
  <si>
    <t>East Rogers - N Rogers</t>
  </si>
  <si>
    <t>000016049</t>
  </si>
  <si>
    <t>000016050</t>
  </si>
  <si>
    <t>Shadow to 000016049</t>
  </si>
  <si>
    <t>S.003D</t>
  </si>
  <si>
    <t>Centerton</t>
  </si>
  <si>
    <t>000017395</t>
  </si>
  <si>
    <t>29033</t>
  </si>
  <si>
    <t>10286&amp;89</t>
  </si>
  <si>
    <t>Rebuild SWEPCO's North Magazine to Entergy's Danville 161 kV Line</t>
  </si>
  <si>
    <t>North Magazine - Danville</t>
  </si>
  <si>
    <t>000016294</t>
  </si>
  <si>
    <t>000016295</t>
  </si>
  <si>
    <t>Shadow to 000016294</t>
  </si>
  <si>
    <t>North Magazine - Danville ROW</t>
  </si>
  <si>
    <t>000016433</t>
  </si>
  <si>
    <t>000016434</t>
  </si>
  <si>
    <t>Shadow to 000016433</t>
  </si>
  <si>
    <t>Blue Mountain</t>
  </si>
  <si>
    <t>000016436</t>
  </si>
  <si>
    <t>000016437</t>
  </si>
  <si>
    <t>Shadow to 000016436</t>
  </si>
  <si>
    <t>Greenwood, Arkansas area Improvements</t>
  </si>
  <si>
    <t>North Huntington - Midland</t>
  </si>
  <si>
    <t>TP2007120</t>
  </si>
  <si>
    <t>000016616</t>
  </si>
  <si>
    <t>000016617</t>
  </si>
  <si>
    <t>Shadow to 000016616</t>
  </si>
  <si>
    <t>North Huntington - Waldron</t>
  </si>
  <si>
    <t>000016618</t>
  </si>
  <si>
    <t>000016619</t>
  </si>
  <si>
    <t>Shadow to 000016618</t>
  </si>
  <si>
    <t>Huntington Station</t>
  </si>
  <si>
    <t>000016620</t>
  </si>
  <si>
    <t>000016621</t>
  </si>
  <si>
    <t>Shadow to 000016620</t>
  </si>
  <si>
    <t>Reeves Road Station</t>
  </si>
  <si>
    <t>000016615</t>
  </si>
  <si>
    <t>T only cost shown in column Q; Distribution/Transmission - Asset transfer completed to transmission.</t>
  </si>
  <si>
    <t>Reeves Road Station Tap</t>
  </si>
  <si>
    <t>000016622</t>
  </si>
  <si>
    <t>000016623</t>
  </si>
  <si>
    <t>Shadow to 000016622</t>
  </si>
  <si>
    <t xml:space="preserve">Greenwood Distribution </t>
  </si>
  <si>
    <t>000016624</t>
  </si>
  <si>
    <t>T only cost shown in column Q; Distribution</t>
  </si>
  <si>
    <t>S.005D</t>
  </si>
  <si>
    <t>Excelsior</t>
  </si>
  <si>
    <t>000016693</t>
  </si>
  <si>
    <t>Reconductor Bonanza T-Bonanza</t>
  </si>
  <si>
    <t>000016611</t>
  </si>
  <si>
    <t>000016612</t>
  </si>
  <si>
    <t>Shadow to 000016611</t>
  </si>
  <si>
    <t>Convert Haughton-McDade to 138 kV, 1590 ACSR</t>
  </si>
  <si>
    <t>Haughton Station</t>
  </si>
  <si>
    <t>000014001</t>
  </si>
  <si>
    <t>McDade Station</t>
  </si>
  <si>
    <t>000014002</t>
  </si>
  <si>
    <t xml:space="preserve">McDade-Haughton </t>
  </si>
  <si>
    <t>000014003</t>
  </si>
  <si>
    <t>000014004</t>
  </si>
  <si>
    <t>Shadow to 000014003</t>
  </si>
  <si>
    <t>Rebuild Red Point to Haughton,</t>
  </si>
  <si>
    <t>000014006</t>
  </si>
  <si>
    <t>000014007</t>
  </si>
  <si>
    <t>Convert Red Point-Haughton to 138 kv</t>
  </si>
  <si>
    <t xml:space="preserve"> Red Point</t>
  </si>
  <si>
    <t>in-service 7/24/2014</t>
  </si>
  <si>
    <t>closed 7/30/2014</t>
  </si>
  <si>
    <t>Southeast 138 kV Loop</t>
  </si>
  <si>
    <t>Port Robson - Caplis</t>
  </si>
  <si>
    <t>000014442</t>
  </si>
  <si>
    <t>000014443</t>
  </si>
  <si>
    <t>Shadow to 000014442</t>
  </si>
  <si>
    <t>Port Robson</t>
  </si>
  <si>
    <t>SPP-2006-AG3-AFS-10A</t>
  </si>
  <si>
    <t>Linwood 138 kV Station Switch Replacement</t>
  </si>
  <si>
    <t>TP2008080</t>
  </si>
  <si>
    <t>SI159LAPC</t>
  </si>
  <si>
    <t>41159900 - closed-09</t>
  </si>
  <si>
    <t>29026</t>
  </si>
  <si>
    <t>Transferred to T</t>
  </si>
  <si>
    <t>Dyess-South Fayetteville 161 kV conversion</t>
  </si>
  <si>
    <t xml:space="preserve">Dyess - S. Fayetteville Line </t>
  </si>
  <si>
    <t>TP2002085</t>
  </si>
  <si>
    <t>000013339</t>
  </si>
  <si>
    <t>000013340</t>
  </si>
  <si>
    <t>Shadow to 000013339</t>
  </si>
  <si>
    <t>Dyess Station</t>
  </si>
  <si>
    <t>000013341</t>
  </si>
  <si>
    <t>000013342</t>
  </si>
  <si>
    <t>Shadow to 000013341</t>
  </si>
  <si>
    <t xml:space="preserve">N. Fayetteville - Fayetteville Line </t>
  </si>
  <si>
    <t>000013343</t>
  </si>
  <si>
    <t>000013344</t>
  </si>
  <si>
    <t>Shadow to 000013343</t>
  </si>
  <si>
    <t>N. Fayetteville Station</t>
  </si>
  <si>
    <t>000013345</t>
  </si>
  <si>
    <t>Fayetteville Station</t>
  </si>
  <si>
    <t>000013346</t>
  </si>
  <si>
    <t>NFAYTVL &amp; FAYTVL DISTRIB</t>
  </si>
  <si>
    <t>000015866</t>
  </si>
  <si>
    <t>NW Texarkana-Alumax Tap-Bann reconductor</t>
  </si>
  <si>
    <t>Northwest Texarkana - Alumax Tap 138 kV</t>
  </si>
  <si>
    <t>TP2006130</t>
  </si>
  <si>
    <t>000014667</t>
  </si>
  <si>
    <t>000014668</t>
  </si>
  <si>
    <t>Shadow to 000014667</t>
  </si>
  <si>
    <t>Alumax Tap - Bann 138 kV</t>
  </si>
  <si>
    <t>000014669</t>
  </si>
  <si>
    <t>000014670</t>
  </si>
  <si>
    <t>Shadow to 000014669</t>
  </si>
  <si>
    <t>Bann Station</t>
  </si>
  <si>
    <t>000014672</t>
  </si>
  <si>
    <t>000014673</t>
  </si>
  <si>
    <t>Shadow to 000014672</t>
  </si>
  <si>
    <t>Northwest Texarkana Sation</t>
  </si>
  <si>
    <t>000014674</t>
  </si>
  <si>
    <t>000014675</t>
  </si>
  <si>
    <t>Shadow to 000014674</t>
  </si>
  <si>
    <t>SWEPCO Minor Projects II</t>
  </si>
  <si>
    <t>South Shreveport</t>
  </si>
  <si>
    <t>TP2004036</t>
  </si>
  <si>
    <t>SI194LAPC</t>
  </si>
  <si>
    <t>40852589 - closed-09</t>
  </si>
  <si>
    <t>WO 40852589</t>
  </si>
  <si>
    <t>000007929</t>
  </si>
  <si>
    <t>40852589SWP</t>
  </si>
  <si>
    <t>Shadow to 24226 (WO 40852589SWP)</t>
  </si>
  <si>
    <t>Knox Lee - Oak Hill #2 138 kV line</t>
  </si>
  <si>
    <t>SI194TXPC</t>
  </si>
  <si>
    <t>TC010906 - closed-09</t>
  </si>
  <si>
    <t>WO TC010906</t>
  </si>
  <si>
    <t>000007692</t>
  </si>
  <si>
    <t>TC010906SWP</t>
  </si>
  <si>
    <t>Shadow to 18645 (WO TC010906SWP)</t>
  </si>
  <si>
    <t>Rock Hill to the Carthage three-terminal intersection point (Carthage "T") 138 kV Rebuild</t>
  </si>
  <si>
    <t>Carthage REC - Rock Hill 138 kV</t>
  </si>
  <si>
    <t>TP2004139</t>
  </si>
  <si>
    <t>ETN102424</t>
  </si>
  <si>
    <t>included in 10007</t>
  </si>
  <si>
    <t>Carthage REC - Carthage T 138 kV</t>
  </si>
  <si>
    <t>40524234</t>
  </si>
  <si>
    <t>000010786</t>
  </si>
  <si>
    <t>40524234SWP</t>
  </si>
  <si>
    <t>Shadow to ETN102424</t>
  </si>
  <si>
    <t>NW HENDERSON WAVETRAP</t>
  </si>
  <si>
    <t>NW Henderson - Oak Hill 138 kV line</t>
  </si>
  <si>
    <t>TP2006089</t>
  </si>
  <si>
    <t>40868222 - closed-09</t>
  </si>
  <si>
    <t>WO 40868222</t>
  </si>
  <si>
    <t>Shadow to 25784 (WO 40866222SWP)</t>
  </si>
  <si>
    <t>SWEPCO - Arsenal Hill 138kV Capacitor Bank</t>
  </si>
  <si>
    <t>Arsenal Hill 138 kV Device</t>
  </si>
  <si>
    <t>TP2004148</t>
  </si>
  <si>
    <t>40668182 - closed-09</t>
  </si>
  <si>
    <t>20454</t>
  </si>
  <si>
    <t>WO set up against blanket instead of 000007929 (WO 40668182)</t>
  </si>
  <si>
    <t>Shadow to 20454 (WO 40668182SWP)</t>
  </si>
  <si>
    <t>Daingerfield breaker Upgrade</t>
  </si>
  <si>
    <t>Daingerfield - Jenkins REC 69 kV CB Repl</t>
  </si>
  <si>
    <t>TP2008017</t>
  </si>
  <si>
    <t>41112837 - closed-09</t>
  </si>
  <si>
    <t>28480</t>
  </si>
  <si>
    <t>SPP-2006-AG1-AFS-4</t>
  </si>
  <si>
    <t>Rebuild Linwood Substation to McWillie Street Substation 138 kV Line</t>
  </si>
  <si>
    <t>Rebuild Linwood-McWillie</t>
  </si>
  <si>
    <t>TP2007019</t>
  </si>
  <si>
    <t>000014936</t>
  </si>
  <si>
    <t>000014937</t>
  </si>
  <si>
    <t>Shadow to 000014936</t>
  </si>
  <si>
    <t>Wallace Lake-Port Robson-Red Point 138kV loop.</t>
  </si>
  <si>
    <t>Wallace Lake</t>
  </si>
  <si>
    <t>TP2005142</t>
  </si>
  <si>
    <t>000013992</t>
  </si>
  <si>
    <t>000013993</t>
  </si>
  <si>
    <t>Shadow to 000013992</t>
  </si>
  <si>
    <t>Wallace Lake - Finney Tap</t>
  </si>
  <si>
    <t>000013994</t>
  </si>
  <si>
    <t>000013995</t>
  </si>
  <si>
    <t>Shadow to 000013994</t>
  </si>
  <si>
    <t>Wallace Lake - Cleco</t>
  </si>
  <si>
    <t>000014873</t>
  </si>
  <si>
    <t>000014874</t>
  </si>
  <si>
    <t>Shadow to 000014873</t>
  </si>
  <si>
    <t>10449/10450</t>
  </si>
  <si>
    <t>Reconductor 4 miles of Hope-Turk</t>
  </si>
  <si>
    <t>Hope - Turk</t>
  </si>
  <si>
    <t>000016409</t>
  </si>
  <si>
    <t>000016432</t>
  </si>
  <si>
    <t>Shadow to 000016409</t>
  </si>
  <si>
    <t>Longwood replace switches upgrade bus</t>
  </si>
  <si>
    <t>Longwood Station</t>
  </si>
  <si>
    <t>TP2008014</t>
  </si>
  <si>
    <t>WO 41315313</t>
  </si>
  <si>
    <t>000006317</t>
  </si>
  <si>
    <t>Shadow to 28831 (WO 41315313SWP)</t>
  </si>
  <si>
    <t>Reconductor Greggton - Lake Lamond 69 kV line</t>
  </si>
  <si>
    <t>Greggton - Lake Lamond</t>
  </si>
  <si>
    <t>TP2008015</t>
  </si>
  <si>
    <t>000016986</t>
  </si>
  <si>
    <t>000017384</t>
  </si>
  <si>
    <t>Shadow to 000016986</t>
  </si>
  <si>
    <t>Reconductor Quitman - Westwood 69 kV</t>
  </si>
  <si>
    <t>Grand Saline - Quitman</t>
  </si>
  <si>
    <t>000016988</t>
  </si>
  <si>
    <t>000017385</t>
  </si>
  <si>
    <t>Shadow to 000016988</t>
  </si>
  <si>
    <t>Rebuild/reconductor Dyess-Elm Springs REC</t>
  </si>
  <si>
    <t>Dyess - Flint Creek</t>
  </si>
  <si>
    <t>000017492</t>
  </si>
  <si>
    <t>000017494</t>
  </si>
  <si>
    <t>Shadow to 000017492</t>
  </si>
  <si>
    <t>000017498</t>
  </si>
  <si>
    <t>000017499</t>
  </si>
  <si>
    <t>Shadow to 000017498</t>
  </si>
  <si>
    <t>000017495</t>
  </si>
  <si>
    <t>000017496</t>
  </si>
  <si>
    <t>Shadow to 000017495</t>
  </si>
  <si>
    <t xml:space="preserve">Replace switch at Diana </t>
  </si>
  <si>
    <t>Diana Substation</t>
  </si>
  <si>
    <t>000018810</t>
  </si>
  <si>
    <t>000018811</t>
  </si>
  <si>
    <t>Shadow to 000018810</t>
  </si>
  <si>
    <t>XFR - Whitney 138/69 kV</t>
  </si>
  <si>
    <t>Whitney Station</t>
  </si>
  <si>
    <t>000018812</t>
  </si>
  <si>
    <t>000018813</t>
  </si>
  <si>
    <t>Shadow to 000018812</t>
  </si>
  <si>
    <t>Replace 138KV breaker, switches and jumpers at Linwood</t>
  </si>
  <si>
    <t>Powell and Linwood Stations</t>
  </si>
  <si>
    <t>STARP0910</t>
  </si>
  <si>
    <t>000016708</t>
  </si>
  <si>
    <t>41740349</t>
  </si>
  <si>
    <t>30509/30510</t>
  </si>
  <si>
    <t>WO's 41740349 and 41740333 - Submitted</t>
  </si>
  <si>
    <t>41740333</t>
  </si>
  <si>
    <t>Rebuild 266 ACSR and replace switches and jumpers at Texarkana plant</t>
  </si>
  <si>
    <t>Bloomburg-Texarkana Plant</t>
  </si>
  <si>
    <t>TP2008027</t>
  </si>
  <si>
    <t>000017829</t>
  </si>
  <si>
    <t>41568503</t>
  </si>
  <si>
    <t>000017830</t>
  </si>
  <si>
    <t>SPP-2006-AG3-AFS-11/2008-2017</t>
  </si>
  <si>
    <t>30156/389</t>
  </si>
  <si>
    <t>50164/10507</t>
  </si>
  <si>
    <t>Changeout 500 CU jumpers at Texarkana/Replace 69 kV jumpers and switches at Texarkana</t>
  </si>
  <si>
    <t>Texarkana Plant</t>
  </si>
  <si>
    <t>41568501</t>
  </si>
  <si>
    <t>SPP-2009-AGP2-AFS-6</t>
  </si>
  <si>
    <t>Replace Knox Lee wave trap</t>
  </si>
  <si>
    <t>Knox Lee Sub</t>
  </si>
  <si>
    <t>TP2010062</t>
  </si>
  <si>
    <t>TP1006201</t>
  </si>
  <si>
    <t>41778096</t>
  </si>
  <si>
    <r>
      <t xml:space="preserve">Replace Pirkey wavetrap and </t>
    </r>
    <r>
      <rPr>
        <b/>
        <sz val="10"/>
        <color theme="1"/>
        <rFont val="Arial"/>
        <family val="2"/>
      </rPr>
      <t>Whitney</t>
    </r>
    <r>
      <rPr>
        <sz val="10"/>
        <color theme="1"/>
        <rFont val="Arial"/>
        <family val="2"/>
      </rPr>
      <t xml:space="preserve"> breakers and wavetrap</t>
    </r>
  </si>
  <si>
    <t>Whitney Sub</t>
  </si>
  <si>
    <t>41778130</t>
  </si>
  <si>
    <t>TP1006251</t>
  </si>
  <si>
    <t>50364/50365</t>
  </si>
  <si>
    <t>Replace breaker and wavetrap at Pirkey</t>
  </si>
  <si>
    <t>Pirkey Sub</t>
  </si>
  <si>
    <t>41778125</t>
  </si>
  <si>
    <t>32894/32943/33153</t>
  </si>
  <si>
    <t>includes all PSO components</t>
  </si>
  <si>
    <t>closed 5/29/2014</t>
  </si>
  <si>
    <t>Add 345 kv terminal at NW Texarkana</t>
  </si>
  <si>
    <t>NW Texarkana Sub</t>
  </si>
  <si>
    <t>000016418</t>
  </si>
  <si>
    <t>41126845</t>
  </si>
  <si>
    <t>000016446</t>
  </si>
  <si>
    <t>41126845SWP</t>
  </si>
  <si>
    <t>SPP-2006-AG3-AFS-10/SPP-2006-AG3-AFS-11</t>
  </si>
  <si>
    <t>30142/349</t>
  </si>
  <si>
    <t>50150/10456</t>
  </si>
  <si>
    <t>Add 345 kv terminal at Turk/Add Turk 345/138 kV Transformer</t>
  </si>
  <si>
    <t>Turk Sub</t>
  </si>
  <si>
    <t>000016411</t>
  </si>
  <si>
    <t>41123043,41863322</t>
  </si>
  <si>
    <t>000016439</t>
  </si>
  <si>
    <t>41123043SWP,41863322SWP</t>
  </si>
  <si>
    <t>Replace 138 kv wave traps at both ends</t>
  </si>
  <si>
    <t>Lone Star S and Pittsburg Subs</t>
  </si>
  <si>
    <t>TP2009100</t>
  </si>
  <si>
    <t>41734271 , 41732928</t>
  </si>
  <si>
    <t>28905/34586</t>
  </si>
  <si>
    <t>WO's 41734271 and 41732928</t>
  </si>
  <si>
    <t>SPP-2007-AG2-AFS-11</t>
  </si>
  <si>
    <t>S.039, P.014</t>
  </si>
  <si>
    <t>Rebuild 2.45 miles of 795 ACSR 1590ACSR and reset relays</t>
  </si>
  <si>
    <t>Ashdown West - Craig Junction 138KV CKT</t>
  </si>
  <si>
    <t>TP2009092</t>
  </si>
  <si>
    <t>TP0909201</t>
  </si>
  <si>
    <t>30947/32548/37608</t>
  </si>
  <si>
    <t>closed 6/13/14</t>
  </si>
  <si>
    <t>TP0909203</t>
  </si>
  <si>
    <t>closed 7/30/14</t>
  </si>
  <si>
    <t>TP0909253</t>
  </si>
  <si>
    <t>000016677;000016681</t>
  </si>
  <si>
    <t>41518934; 41518934SWP</t>
  </si>
  <si>
    <t>under $100k</t>
  </si>
  <si>
    <t>closed 7/28/2011</t>
  </si>
  <si>
    <t>Rock Hill - Carthage 69 kV Ckt Rebuild</t>
  </si>
  <si>
    <t>Rockhill - Carthage</t>
  </si>
  <si>
    <t>P10102001/P10102002/P10102003</t>
  </si>
  <si>
    <t>32969/32970/35512</t>
  </si>
  <si>
    <t>closed 1/29/15</t>
  </si>
  <si>
    <t>P10102501/P10102502/P10102503</t>
  </si>
  <si>
    <t>McAlester City 138 kV line extension</t>
  </si>
  <si>
    <t>TP0909501/TP0909502</t>
  </si>
  <si>
    <t>32210/32899</t>
  </si>
  <si>
    <t>includes all OKTCo components</t>
  </si>
  <si>
    <t>SPP-2009-AGPI-AFS-5</t>
  </si>
  <si>
    <t>Rebuild 7.11 miles of 397.5 ACSR</t>
  </si>
  <si>
    <t>Southwest Shreveport- Rockhill</t>
  </si>
  <si>
    <t>TP2010066</t>
  </si>
  <si>
    <t>TP1006601</t>
  </si>
  <si>
    <t>32961/34419</t>
  </si>
  <si>
    <t>TP1006651</t>
  </si>
  <si>
    <t>SPP-2009-AGP1-AFS-5</t>
  </si>
  <si>
    <t>Rebuild 2.49 miles with 1590 ACSR. Replace wavetrap at Whitney Replace metering Ct at Eastman</t>
  </si>
  <si>
    <t>Eastex Switching Station - Whitney</t>
  </si>
  <si>
    <t>TP2010064</t>
  </si>
  <si>
    <t>TP1006401</t>
  </si>
  <si>
    <t>32959/34204/34205</t>
  </si>
  <si>
    <t>closed 1/30/14</t>
  </si>
  <si>
    <t>TP1006451</t>
  </si>
  <si>
    <t>000015387</t>
  </si>
  <si>
    <t>Shadow to 000015386</t>
  </si>
  <si>
    <t>Replace auto with new 450 MVA</t>
  </si>
  <si>
    <t>TP2010065</t>
  </si>
  <si>
    <t>TP1006501</t>
  </si>
  <si>
    <t>41732671</t>
  </si>
  <si>
    <t>TP1006551</t>
  </si>
  <si>
    <t>TP1115601</t>
  </si>
  <si>
    <t>2010-2019</t>
  </si>
  <si>
    <t>1081/30148</t>
  </si>
  <si>
    <t>11421/50156</t>
  </si>
  <si>
    <t xml:space="preserve">Rebuild Line-Hooks-Lone Star Ordinance 69 kV Ckt 1/Line-Bann-Lone Star Ordinance 69 Kv Ckt 1 </t>
  </si>
  <si>
    <t>Line-Hooks-Lone Star Ordinance 69 kV Ckt 1/Line-Bann-Lone Star Ordinance 69 Kv Ckt 1</t>
  </si>
  <si>
    <t>TP2011024</t>
  </si>
  <si>
    <t>P11024001/P11024002/P11024003</t>
  </si>
  <si>
    <t>33837/35279/35337</t>
  </si>
  <si>
    <t>closed 11/25/14</t>
  </si>
  <si>
    <t>P11024501/P11024502/P11024503</t>
  </si>
  <si>
    <t>Ellis Customer Project</t>
  </si>
  <si>
    <t>TP2012055</t>
  </si>
  <si>
    <t>P12055002/P12055003/P12055004</t>
  </si>
  <si>
    <t>36707/36708/36709</t>
  </si>
  <si>
    <t>Submitted</t>
  </si>
  <si>
    <t>Base Plan; expected ISD 3/31/2016</t>
  </si>
  <si>
    <t>Included in Messick Station UID 50607</t>
  </si>
  <si>
    <t>COMPLETE</t>
  </si>
  <si>
    <t>ON SCHEDULE &lt; 4</t>
  </si>
  <si>
    <t>DELAY - MITIGATION</t>
  </si>
  <si>
    <t>Cost Allocation</t>
  </si>
  <si>
    <t>Superproject</t>
  </si>
  <si>
    <t>NTC ID</t>
  </si>
  <si>
    <t>Project Name</t>
  </si>
  <si>
    <t>Upgrade Name</t>
  </si>
  <si>
    <t>Project Type</t>
  </si>
  <si>
    <t>Project Owner Indicated In-Service Date</t>
  </si>
  <si>
    <t>RTO Determined Need Date</t>
  </si>
  <si>
    <t>Latest NTC Issue Date</t>
  </si>
  <si>
    <t>NTC Source Study</t>
  </si>
  <si>
    <t>Baseline Cost Estimate</t>
  </si>
  <si>
    <t>Baseline Cost Estimate Year</t>
  </si>
  <si>
    <t>Baseline Cost Estimate with Escalation</t>
  </si>
  <si>
    <t>Current Cost Estimate</t>
  </si>
  <si>
    <t>Final Cost</t>
  </si>
  <si>
    <t>Final Cost Source</t>
  </si>
  <si>
    <t>Project Status</t>
  </si>
  <si>
    <t>From Bus Number</t>
  </si>
  <si>
    <t>From Bus Name</t>
  </si>
  <si>
    <t>To Bus Number</t>
  </si>
  <si>
    <t>To Bus Name</t>
  </si>
  <si>
    <t>Project Description/Comments</t>
  </si>
  <si>
    <t>Voltages (kV)</t>
  </si>
  <si>
    <t>Number of New</t>
  </si>
  <si>
    <t>Number of Rebuild/Reconductor</t>
  </si>
  <si>
    <t>Number of Voltage Conversion</t>
  </si>
  <si>
    <t>Regional Reliability</t>
  </si>
  <si>
    <t>2016 ITPNT</t>
  </si>
  <si>
    <t>Zonal</t>
  </si>
  <si>
    <t>TA2011012</t>
  </si>
  <si>
    <t>AEP</t>
  </si>
  <si>
    <t>Line - Atoka - Atoka Pump - Pittsburg - Savanna - Army Ammo - McAlester City 69 kV Ckt 1 Rebuild (A11012198&amp;A11012075)</t>
  </si>
  <si>
    <t>Army Ammo - McAlester 69 kV Ckt 1 Rebuild</t>
  </si>
  <si>
    <t>Zonal Reliability</t>
  </si>
  <si>
    <t>ARMY AMMUNITION DEPOT</t>
  </si>
  <si>
    <t>McALESTER 69KV</t>
  </si>
  <si>
    <t xml:space="preserve">Rebuild 9.9-mile 69 kV line from Army Ammo to McAlester. </t>
  </si>
  <si>
    <t>2012 ITPNT</t>
  </si>
  <si>
    <t>Transmission Service</t>
  </si>
  <si>
    <t>Line - Atoka - Atoka Pump - Pittsburg - Savanna - Army Ammo - McAlester City 69 kV Ckt 1 Rebuild (A11012444)</t>
  </si>
  <si>
    <t>Army Ammo - Savanna - Pittsburg 69 kV Ckt 1 Rebuild</t>
  </si>
  <si>
    <t>PITTSBURG 69KV</t>
  </si>
  <si>
    <t>Rebuild 9.6-mile 69 kV line from Army Ammo to Savanna to Pittsburg.</t>
  </si>
  <si>
    <t>Line - Atoka - Atoka Pump - Pittsburg - Savanna - Army Ammo - McAlester City 69 kV Ckt 1 Rebuild (A11012445&amp;46)</t>
  </si>
  <si>
    <t>Atoka - Atoka Pump - Pittsburg 69 kV Ckt 1 Rebuild</t>
  </si>
  <si>
    <t>ATOKA 69KV</t>
  </si>
  <si>
    <t>Rebuild 27.1-mile 69 kV line from Atoka to Atoka Pump to Pittsburg.</t>
  </si>
  <si>
    <t>Sub - Northeastern Station 138 kV Terminal Upgrades (WO T0176861)</t>
  </si>
  <si>
    <t>NORTHEAST STATION 138KV</t>
  </si>
  <si>
    <t>Install terminal upgrades at Northeastern station 138 kV substation on terminal for 138 kV line to Oolagah.</t>
  </si>
  <si>
    <t>TBD</t>
  </si>
  <si>
    <t>Line - Stonewall - Wapanucka 138 kV Ckt 1</t>
  </si>
  <si>
    <t>Stonewall - Wapanucka  138 kV Ckt 1</t>
  </si>
  <si>
    <t>High Priority</t>
  </si>
  <si>
    <t>Formula Rate Update</t>
  </si>
  <si>
    <t>Construct new 6.4-mile 138 kV line from Stonewall to Wapanucka.</t>
  </si>
  <si>
    <t>Line - Valliant - NW Texarkana 345 kV</t>
  </si>
  <si>
    <t>NORTHWEST TEXARKANA - VALLIANT 345KV CKT 1</t>
  </si>
  <si>
    <t>VALLIANT 345KV</t>
  </si>
  <si>
    <t>NORTHWEST TEXARKANA 345KV</t>
  </si>
  <si>
    <t>Build a new 76 mile 345 kV line from Valliant to NW Texarkana with at least 3000 A capacity. Upgrade the Valliant and NW Texarkana substations with the necessary breakers and terminal equipment.</t>
  </si>
  <si>
    <t>SPP-2014-AG1-AFS-6</t>
  </si>
  <si>
    <t>Line - Brownlee - North Market 69 kV</t>
  </si>
  <si>
    <t>Brownlee - North Market 69 kV Ckt 1</t>
  </si>
  <si>
    <t>BROWNLEE</t>
  </si>
  <si>
    <t>NORTH MARKET</t>
  </si>
  <si>
    <t>Rebuild 4.7-mile 69 kV line from Brownlee to North Market with 1233.6 ACSR/TW.</t>
  </si>
  <si>
    <t>Line - Rock Hill - Springridge Pan-Harr REC 138 kV Ckt 1</t>
  </si>
  <si>
    <t>Rock Hill - Springridge Pan-Harr REC 138 kV Ckt 1</t>
  </si>
  <si>
    <t>ROCK HILL 138</t>
  </si>
  <si>
    <t>SPRINGRIDGE PAN-HARR REC</t>
  </si>
  <si>
    <t>Rebuild 27.6-mile 138 kV line from Rock Hill to Springridge Pan-Harr REC with 1926.9 ACSR/TW conductor.</t>
  </si>
  <si>
    <t>Line - Broken Arrow North South Tap - Oneta 138 kV Ckt 1</t>
  </si>
  <si>
    <t>BROKEN ARROW NORTH - SOUTH TAP - ONETA 138KV CKT 1 #2</t>
  </si>
  <si>
    <t>ONETA 138KV</t>
  </si>
  <si>
    <t>BROKEN ARROW NORTH - SOUTH TAP</t>
  </si>
  <si>
    <t xml:space="preserve">Rebuild 4.33  of 795 ACSR with 1590 ACSR. </t>
  </si>
  <si>
    <t>Line - Bluebell - Prattville 138 kV</t>
  </si>
  <si>
    <t>Bluebell - Prattville 138 kV Ckt 1</t>
  </si>
  <si>
    <t>BLUEBELL 138</t>
  </si>
  <si>
    <t>PRATTVILLE</t>
  </si>
  <si>
    <t>Rebuild 9.0-mile 138 kV line from Prattville to Bluebell with 1926.9 ACSR/TW.</t>
  </si>
  <si>
    <t>Line - Evenside - Northwest Henderson 69 kV</t>
  </si>
  <si>
    <t>Evenside - Northwest Henderson 69 kV Ckt 1</t>
  </si>
  <si>
    <t>EVENSIDE</t>
  </si>
  <si>
    <t>NORTHWEST HENDERSON 69KV</t>
  </si>
  <si>
    <t>Rebuild 6.4-mile 69 kV line from Evenside to Northwest Henderson with 1233.6 ACSR/TW.  Replace breaker at Evenside.</t>
  </si>
  <si>
    <t>Device - Logansport 138 kV</t>
  </si>
  <si>
    <t>LOGANSPORT 138KV</t>
  </si>
  <si>
    <t xml:space="preserve">Install 28.8 MVAR capacitor bank at Logansport 138 kV substation. </t>
  </si>
  <si>
    <t>Line - Diana - Perdue 138 kV</t>
  </si>
  <si>
    <t>Diana - Perdue 138 kV Ckt 1</t>
  </si>
  <si>
    <t>PERDUE 138KV</t>
  </si>
  <si>
    <t>DIANA 138KV</t>
  </si>
  <si>
    <t>Replace two breakers, jumpers, and wave traps at Perdue substation. Replace wave traps at Diana substation.</t>
  </si>
  <si>
    <t>Line - New Gladewater - Perdue 138 kV</t>
  </si>
  <si>
    <t>NEW GLADEWATER</t>
  </si>
  <si>
    <t>Replace 138 kV breaker at Perdue.</t>
  </si>
  <si>
    <t>Multi - Chisholm - Gracemont 345 kV</t>
  </si>
  <si>
    <t>2012 ITP10</t>
  </si>
  <si>
    <t>Chisholm 345 kV</t>
  </si>
  <si>
    <t>Gracemont 345kv</t>
  </si>
  <si>
    <t>345/230</t>
  </si>
  <si>
    <t>Sub - Messick 500/230 kV</t>
  </si>
  <si>
    <t>Layfield 500/230 kV Transformer Ckt 1</t>
  </si>
  <si>
    <t>Messick 500 kV</t>
  </si>
  <si>
    <t>Build Messick 500/230 kV substation. Connect to Carrol, Clarence, and Western Kraft 230 kV lines. Install 500/230 kV 675 MVA transformer. This upgrade is contingent upon approval from Cleco Power LLC.</t>
  </si>
  <si>
    <t>500/230</t>
  </si>
  <si>
    <t>Layfield 500 kV Terminal Upgrades</t>
  </si>
  <si>
    <t>Install terminal equipment on 500 kV side of new Messick substation. Connect to Mt. Olive - Hartburg 500 kV line. This upgrade is contingent upon approval from Cleco Power LLC for Upgrade ID 50607.</t>
  </si>
  <si>
    <t>ELK CITY 138</t>
  </si>
  <si>
    <t>ELK CITY 69</t>
  </si>
  <si>
    <t>Move load from 69 kV bus to 138 kV bus at Elk City.</t>
  </si>
  <si>
    <t>Multi - Chamber Springs - Farmington 161 kV</t>
  </si>
  <si>
    <t>Chamber Springs - Farmington REC 161 kV Ckt 1</t>
  </si>
  <si>
    <t>CHAMBER SPRINGS 161KV</t>
  </si>
  <si>
    <t>FARMINGTON AECC</t>
  </si>
  <si>
    <t xml:space="preserve">Rebuild and reconductor 11.1-mile 161 kV line from Chamber Springs to Farmington REC with 2-959.6 ACSR/TW. Upgrade wavetraps, CT ratios, and relay settings at Chamber Springs.  </t>
  </si>
  <si>
    <t>Chisholm - Gracemont 345kV Ckt 1 (AEP)</t>
  </si>
  <si>
    <t>Build new single circuit 345 kV line from new Chisholm substation to point of interconnection with Oklahoma Gas &amp; Electric Co. (OGE) towards Gracemont. The approximate line length for the Chisholm - Gracemont 345 kV line is 100 miles, of which AEP will construct approximately 70 miles from Chisholm to the OGE interconnection point.</t>
  </si>
  <si>
    <t>Chisholm 345/230 kV Substation</t>
  </si>
  <si>
    <t>Construct new 345/230 kV Chisholm substation between existing 230 kV substations, Sweetwater and Elk City. Cut-in existing Sweetwater - Elk City 230 kV Ckt 1 line into new Chisholm substation and install any necessary 230 kV terminal equipment. Install new 345/230 675 MVA transformer at new Chisholm substation.</t>
  </si>
  <si>
    <t>Install approximately 2 miles of 230 kV transmission line for a cut-in to existing 230 kV line from Sweetwater to Elk City, creating termination points at new Chisholm substation.</t>
  </si>
  <si>
    <t>Ellis 138 kV Substation</t>
  </si>
  <si>
    <t>MOREWOOD SW</t>
  </si>
  <si>
    <t>Line - Dekalb - New Boston 69 kV</t>
  </si>
  <si>
    <t>Dekalb - New Boston 69 kV Ckt 1</t>
  </si>
  <si>
    <t>NEW BOSTON</t>
  </si>
  <si>
    <t>DEKALB</t>
  </si>
  <si>
    <t>Rebuild 13.2-mile 69 kV line from Dekalb to New Boston with 1233.6 ACSR/TW. Upgrade CT ratios and relay settings at New Boston.</t>
  </si>
  <si>
    <t>Line - Forbing Tap - South Shreveport 69 kV</t>
  </si>
  <si>
    <t>Forbing Tap - South Shreveport 69 kV Ckt 1</t>
  </si>
  <si>
    <t>FORBING TAP</t>
  </si>
  <si>
    <t>SOUTH SHREVEPORT 69KV</t>
  </si>
  <si>
    <t>Rebuild 2.3-mile 69 kV line from Forbing to South Shreveport with 1233.6 ACSR/TW.</t>
  </si>
  <si>
    <t>Line - Ellerbe Road - Forbing Tap 69 kV Ckt 1</t>
  </si>
  <si>
    <t>Ellerbe Road - Forbing T 69 kV Ckt 1</t>
  </si>
  <si>
    <t>ELLERBE ROAD 69 kV</t>
  </si>
  <si>
    <t>Rebuild 2.0-mile 69 kV line from Ellerbe Road to Forbing T with 1233.6 ACSR/TW conductor.</t>
  </si>
  <si>
    <t>Line - Hardy Street - Waterworks 69 kV</t>
  </si>
  <si>
    <t>Hardy Street - Waterworks 69 kV Ckt 1</t>
  </si>
  <si>
    <t>HARDY STREET</t>
  </si>
  <si>
    <t>WATERWORKS</t>
  </si>
  <si>
    <t>Rebuild 1.6-mile 69 kV line from Hardy Street to Waterworks with 1233.6 ACSR/TW.</t>
  </si>
  <si>
    <t>Line - Midland REC - North Huntington 69 kV</t>
  </si>
  <si>
    <t>Midland REC - North Huntington 69 kV Ckt 1</t>
  </si>
  <si>
    <t>MIDLAND REC</t>
  </si>
  <si>
    <t>NORTH HUNTINGTON 69KV</t>
  </si>
  <si>
    <t>Rebuild 4.0-mile 69 kV line from Midland REC to North Huntington with 1233.6 ACSR/TW. Upgrade CT ratios, relay settings, and jumpers at North Huntington.</t>
  </si>
  <si>
    <t>Line - Midland - Midland REC 69 kV</t>
  </si>
  <si>
    <t>Midland - Midland REC 69 kV Ckt 1</t>
  </si>
  <si>
    <t>Included in UID 50569</t>
  </si>
  <si>
    <t>MIDLAND</t>
  </si>
  <si>
    <t>Rebuild 1.3-mile 69 kV line from Midland to Midland REC with 1233.6 ACSR/TW. Upgrade CT ratios, relay settings, switches, and station conductors at Midland.</t>
  </si>
  <si>
    <t>2015 ITPNT</t>
  </si>
  <si>
    <t>Line - Howe Interchange - Midland 69 kV</t>
  </si>
  <si>
    <t>Howe Interchange - Midland 69 kV Ckt 1</t>
  </si>
  <si>
    <t>HOWE INT 69</t>
  </si>
  <si>
    <t>Rebuild 7.0-mile portion of the 69 kV line from Howe Interchange to Midland with 1233.6 ACSR/TW. The portion of line to be rebuilt is from the state line to Midland. Upgrade CT ratios, relay settings, switches, and station conductors at Midland.</t>
  </si>
  <si>
    <t>Line - Grady - Round Creek 138 kV Ckt 1</t>
  </si>
  <si>
    <t>RUSH SPRINGS NATURAL GAS</t>
  </si>
  <si>
    <t>Construct new Round Creek box bay tap structure adjacent to the Rush Springs 138 kV substation. Construct new 6-mile 138 kV line from Grady to Round Creek. Install 3-breaker ring bus where hard tap to Round Creek intersects the Cornville to Duncan 138 kV transmission line.</t>
  </si>
  <si>
    <t>Line - Grady -  Phillips Gas 138 kV Ckt 1 and 2</t>
  </si>
  <si>
    <t>PHILLIPS</t>
  </si>
  <si>
    <t>Construct new 4-mile double circuit 138 kV line from the new 4-breaker ring bus station at Grady.  Circuit 1 will terminate at Phillips Gas and Circuit 2 will terminate at Lindsey Water Flood.</t>
  </si>
  <si>
    <t>Economic</t>
  </si>
  <si>
    <t>Line - Mt. Pleasant - West Mt. Pleasant 69 kV Ckt 1</t>
  </si>
  <si>
    <t>Mt Pleasant - West Mt Pleasant 69 kV Ckt 1 Rebuild</t>
  </si>
  <si>
    <t>DPA-2013-SEP-351</t>
  </si>
  <si>
    <t>Rebuild 2.75-mile 69 kV line from Mt. Pleasant to West Mt. Pleasant to achieve a new emergency rating of 84 MVA.</t>
  </si>
  <si>
    <t>2017 ITPNT</t>
  </si>
  <si>
    <t>Device - Winnsboro 138 kV</t>
  </si>
  <si>
    <t>WINNSBORO 138KV</t>
  </si>
  <si>
    <t xml:space="preserve">Install a new 28.8 MVAR capacitor bank at Winnsboro 138 kV substation. </t>
  </si>
  <si>
    <t>Line - Broadmoor - Fort Humbug 69 kV Ckt 1</t>
  </si>
  <si>
    <t>BROADMOOR</t>
  </si>
  <si>
    <t>FORT HUMBUG 69KV</t>
  </si>
  <si>
    <t>Rebuild 1.7-mile 69 kV line from Fort Humbug to Broadmoor with 1233.6 ACSR/TW conductor. Upgrade jumpers at Fort Humbug along with jumpers and bus at Broadmoor.</t>
  </si>
  <si>
    <t>TP2013166</t>
  </si>
  <si>
    <t>Line - Daingerfield - Jenkins Rec 69 kV Ckt 1 Rebuild</t>
  </si>
  <si>
    <t>DAINGERFIELD</t>
  </si>
  <si>
    <t>JENKINS REC T</t>
  </si>
  <si>
    <t>Rebuild 1.3-mile 69 kV line from Daingerfield to Jenkins REC T with 959.6 ACSR/TW conductor.</t>
  </si>
  <si>
    <t>Line - Hallsville - Longview Heights 69 kV Ckt 1</t>
  </si>
  <si>
    <t>HALLSVILLE</t>
  </si>
  <si>
    <t>LONGVIEW HEIGHTS 69KV</t>
  </si>
  <si>
    <t xml:space="preserve">Rebuild 6.6-mile 69 kV line from Longview Heights to Hallsville with 1233.6 ACSR/TW conductor. Upgrade jumpers, CT ratios, and relay settings at Longview Heights. </t>
  </si>
  <si>
    <t>Line - Hallsville - Marshall 69 kV Ckt 1</t>
  </si>
  <si>
    <t>MARSHALL 69KV</t>
  </si>
  <si>
    <t>Rebuild 11.2-mile 69 kV line from Hallsville to Marshall with 1233.6 ACSR/TW conductor. Upgrade jumpers, CT ratios, and relay settings at Marshall.</t>
  </si>
  <si>
    <t>Line - Welsh Reserve - Wilkes 138 kV Ckt 1</t>
  </si>
  <si>
    <t>Welsh Reserve 138 kV</t>
  </si>
  <si>
    <t>WILKES 138KV</t>
  </si>
  <si>
    <t>Rebuild 23.7-mile 138 kV line from Welsh Reserve to Wilkes with 1926.9 ACSR/TW conductor.  Upgrade switches at Welsh Reserve and Wilkes and wave traps, jumpers, CT ratios, and relay settings at Wilkes.</t>
  </si>
  <si>
    <t>Line - Chapel Hill REC - Welsh Reserve 138 kV Ckt 1</t>
  </si>
  <si>
    <t>CHAPEL HILL REC</t>
  </si>
  <si>
    <t>Rebuild 4.4-mile 138 kV line from Chapel Hill REC to Welsh Reserve.</t>
  </si>
  <si>
    <t>Generation Interconnection</t>
  </si>
  <si>
    <t>TP2014138</t>
  </si>
  <si>
    <t>Line - Brooks Street - Edwards Street 69kV Ckt 1 Rebuild</t>
  </si>
  <si>
    <t>Brooks Street - Edwards Street 69 kV Ckt 1 Rebuild</t>
  </si>
  <si>
    <t>BROOKS STREET</t>
  </si>
  <si>
    <t>EDWARDS STREET</t>
  </si>
  <si>
    <t>Rebuild 0.8-mile 69 kV line from Brooks Street to Edwards Street.  Upgrade jumpers at both substations.</t>
  </si>
  <si>
    <t>Line - Darlington - Roman Nose 138 kV Ckt 1</t>
  </si>
  <si>
    <t>Line - Cedar Grove - South Shreveport 138 kV</t>
  </si>
  <si>
    <t>CEDARGROVE</t>
  </si>
  <si>
    <t>SOUTH SHREVEPORT 138KV</t>
  </si>
  <si>
    <t>Rebuild 2.3 miles of 138 kV 954 ACSR conductor with 1590 ACSR conductor from Cedar Grove to South Shreveport. Replace breaker, switches, and jumpers at South Shreveport. Replace switch at Cedar Grove.</t>
  </si>
  <si>
    <t>Line - Linwood - South Shreveport 138kV Ckt 1 Rebuild</t>
  </si>
  <si>
    <t>Linwood - South Shreveport 138 kV Ckt 1 Rebuild</t>
  </si>
  <si>
    <t>LINWOOD</t>
  </si>
  <si>
    <t>Rebuild the 2.4-mile 138kV line from Linwood to Cedar Grove to South Shreveport. Upgrade the jumpers at Linwood.</t>
  </si>
  <si>
    <t>Multi - Ellerbe Road - Lucas 69 kV</t>
  </si>
  <si>
    <t>Ellerbe Road - Lucas 69 kV Ckt 1 Rebuild</t>
  </si>
  <si>
    <t>DPA-2013-MAR-296</t>
  </si>
  <si>
    <t>LUCAS</t>
  </si>
  <si>
    <t>Rebuild existing 3.2-mile 69 kV line from Ellerbe Road to Lucas.</t>
  </si>
  <si>
    <t>Ellerbe Road - Lucas 69 kV Terminal Upgrades</t>
  </si>
  <si>
    <t xml:space="preserve">Replace jumpers at 69 kV substations Ellerbe Road and Lucas. Replace relay panel at Ellerbe Road. Change relay setting at Lucas. </t>
  </si>
  <si>
    <t>TP2014207</t>
  </si>
  <si>
    <t>Line - Southwestern Station - Carnegie 138kV Ckt 1 Rebuild</t>
  </si>
  <si>
    <t>Southwestern Station - Carnegie 138 kV Ckt 1 Rebuild</t>
  </si>
  <si>
    <t>SOUTHWESTERN STATION 138KV</t>
  </si>
  <si>
    <t>CARNEGIE</t>
  </si>
  <si>
    <t>Rebuild 16.5-mile 138 kV from Southwestern Station to Carnegie.</t>
  </si>
  <si>
    <t>ROMAN NOSE 138</t>
  </si>
  <si>
    <t>Construct AEP's portion of new 25-mile 138 kV line from Darlington to Roman Nose (OGE).</t>
  </si>
  <si>
    <t>TP2015106</t>
  </si>
  <si>
    <t>Device - Letourneau 69 kV Cap Bank</t>
  </si>
  <si>
    <t>Letourneau 69 kV Cap Bank</t>
  </si>
  <si>
    <t>LETOURNEAU STEEL</t>
  </si>
  <si>
    <t>Letouteau W tap 69 kV</t>
  </si>
  <si>
    <t xml:space="preserve">Install 16.2-MVAR 69 kV capacitor bank at Letourneau. </t>
  </si>
  <si>
    <t>TP2015118</t>
  </si>
  <si>
    <t>Line - Keystone Dam - Wekiwa 138 kV Ckt 1 Rebuild</t>
  </si>
  <si>
    <t>Keystone Dam - Wekiwa 138 kV Ckt 1 Rebuild</t>
  </si>
  <si>
    <t>Keystone Dam</t>
  </si>
  <si>
    <t>WEKIWA 138KV</t>
  </si>
  <si>
    <t>Rebuild 2.0-mile 69 kV line from Keystone Dam to Wekiwa to 138 kV operation.</t>
  </si>
  <si>
    <t>Duncan - Tosco 69 kV Ckt 1 Rebuild</t>
  </si>
  <si>
    <t>DUNCAN 69KV</t>
  </si>
  <si>
    <t>TOSCO 69KV</t>
  </si>
  <si>
    <t>Rebuild 69 kV line from Duncan to Tosco.  Replace wave trap at Duncan.</t>
  </si>
  <si>
    <t>Comanche Tap - Tosco 69 kV Ckt 1 Rebuild</t>
  </si>
  <si>
    <t>COMANCHE TAP 69KV</t>
  </si>
  <si>
    <t>Rebuild 69 kV line from Comanche Tap to Tosco.</t>
  </si>
  <si>
    <t>TP2015202</t>
  </si>
  <si>
    <t>Device - Sayre 138 kV Cap Bank</t>
  </si>
  <si>
    <t>Sayre 138 kV Cap Bank</t>
  </si>
  <si>
    <t>SAYRE</t>
  </si>
  <si>
    <t>Install new 14.4-MVAR capacitor bank at Sayre 138 kV.</t>
  </si>
  <si>
    <t>Line - Fort Towson - Kiamichi Pump Tap - Valliant 69 kV Ckt 1 Rebuild</t>
  </si>
  <si>
    <t>Fort Towson - Kiamichi Pump Tap 69 kV Ckt 1 Rebuild</t>
  </si>
  <si>
    <t>KIAMICHI PUMP TAP</t>
  </si>
  <si>
    <t>FORT TOWSON</t>
  </si>
  <si>
    <t>Rebuild 9.0-mile 69 kV line from Fort Towson to Kiamichi Pump Tap.</t>
  </si>
  <si>
    <t>Kiamichi Pump Tap - Valliant 69 kV Ckt 1 Rebuild</t>
  </si>
  <si>
    <t>VALLIANT 69KV</t>
  </si>
  <si>
    <t>Rebuild 4.8-mile portion of 69 kV line from Kiamichi Pump Tap to Valliant.</t>
  </si>
  <si>
    <t>2017 ITP10</t>
  </si>
  <si>
    <t>TP2017010</t>
  </si>
  <si>
    <t>Line - Siloam Springs - Siloam Springs City 161 kV Ckt 1 Rebuild</t>
  </si>
  <si>
    <t>Siloam Springs - Siloam Springs City 161 kV Ckt 1 Rebuild (AEP)</t>
  </si>
  <si>
    <t>SILOAM SPRINGS</t>
  </si>
  <si>
    <t>SILOAM CITY 161</t>
  </si>
  <si>
    <t>Rebuild 2.1-mile 161 kV line from Siloam Springs (AEP) - Siloam Springs City (GRDA) and upgrade terminal equipment at Siloam Springs.</t>
  </si>
  <si>
    <t>TP2017011</t>
  </si>
  <si>
    <t>Line - Tulsa Southeast - E.61st 138 kV Rebuild</t>
  </si>
  <si>
    <t>Tulsa Southeast - E.61st 138 kV Rebuild</t>
  </si>
  <si>
    <t>TULSA SOUTHEAST 138KV</t>
  </si>
  <si>
    <t>EAST 61st STREET</t>
  </si>
  <si>
    <t>Rebuild Tulsa Southeast - E.61st 3.5-mile 138 kV line.</t>
  </si>
  <si>
    <t>Device - IPC 138 kV Cap Bank</t>
  </si>
  <si>
    <t>IPC 138 kV Cap Bank</t>
  </si>
  <si>
    <t>Install 28.8-MVAR capacitor bank at IPC 138 kV</t>
  </si>
  <si>
    <t>TP2017016</t>
  </si>
  <si>
    <t>Line - Broken Arrow North - Lynn Lane East 138 kV Ckt 1</t>
  </si>
  <si>
    <t>Broken Arrow North - Lynn Lane East 138 kV Ckt 1 Reconductor</t>
  </si>
  <si>
    <t>LYNN LANE TAP</t>
  </si>
  <si>
    <t>Reconductor Broken Arrow - Lynn Lane East 7.2-mile 138 kV line</t>
  </si>
  <si>
    <t>Project Owner</t>
  </si>
  <si>
    <t>UID Lookup</t>
  </si>
  <si>
    <t>TP2013002X</t>
  </si>
  <si>
    <t>TP2011150X</t>
  </si>
  <si>
    <t>TP2011150Y</t>
  </si>
  <si>
    <t>2018 Update</t>
  </si>
  <si>
    <t>YE2017 Variance (Projected to Actual)</t>
  </si>
  <si>
    <t>YE17 (Actual) to YE18 (Projected) Variance</t>
  </si>
  <si>
    <t>YE2017
Actual
(May '18)
&lt;&lt; WS-G &gt;&gt;</t>
  </si>
  <si>
    <t>Changed from Last Year, Updated</t>
  </si>
  <si>
    <t>Does Not Match Last Year, Needs Updating</t>
  </si>
  <si>
    <t>YE2018 Projected
(May '18)
&lt;&lt; WS-F &gt;&gt;</t>
  </si>
  <si>
    <t>YE2018 Projected
Adjusted
(Oct '18)
&lt;&lt; WS-F &gt;&gt;</t>
  </si>
  <si>
    <t>YE2019 Projected
(Oct '18)
&lt;&lt; WS-F &gt;&gt;</t>
  </si>
  <si>
    <t>RE-EVALUATION</t>
  </si>
  <si>
    <t>Sub - Elk City 138 kV Move Load (BPID P11110001)</t>
  </si>
  <si>
    <t xml:space="preserve">Sub - Ellis 138 kV </t>
  </si>
  <si>
    <t>Line - Duncan - Tosco 69 kV Ckt 1 Rebuild (Paula Keefe BPID P151910001)</t>
  </si>
  <si>
    <t>Line - Comanche Tap - Tosco 69 kV Ckt 1 Rebuild (Brent Garret BPID's A11012077&amp;A11012447)</t>
  </si>
  <si>
    <t>TP2017247</t>
  </si>
  <si>
    <t>Sub - Tuskahoma 138 kV Substation GEN-2016-028 Interconnection</t>
  </si>
  <si>
    <t>Tuskahoma 138 kV Substation GEN-2016-028 Interconnection (TOIF)</t>
  </si>
  <si>
    <t>Install station A-frame dead-end structure and disconnect switch at the POI for the 138 kV transmission line from the Generating Facility; • Install Capacitive Voltage Transformer (“CVT”) and revenue metering including 138 kV Current Transformers (“CTs”) and Potential Transformers (“PTs”) at the POI on the transmission line from the Generating Facility; • Install a 138 kV span from the POI to the Point of Change of Ownership at Interconnection Customer’s dead-end structure outside the Tuskahoma fence. Transmission Owner will own the hardware required to suspend the span; • Transmission Owner will provide a serial port on the RTU at Tuskahoma switching station for Interconnection Customer to access real-time data from the meter; • Transmission Owner will provide Interconnection Customer with access to interval data (historical MV90) from the meter recorder using a telephone line, or some other networked means of contacting the meter, which will be provided by Interconnection Customer; • Install entrance duct at the POI to accommodate Optical Ground Wire (“OPGW”) from the Interconnection Customer’s step-up substation, adequate space in the POI control building to accommodate Interconnection Customer’s fiber and splice termination equipment, and associated equipment; and • Install RTU, SDR rack, PMU and DME panels to be located at the Generating Facility step-up substation.</t>
  </si>
  <si>
    <t>Tuskahoma 138 kV Substation GEN-2016-028 Interconnection (NU)</t>
  </si>
  <si>
    <t>Construct the 138 kV Tuskahoma switching station including a three breaker ring bus constructed on a four breaker footprint. The Tuskahoma switching station will be located on property acceptable to Transmission Owner in the vicinity of structure 50/8 (GPS: 34.582, -95.317) of the existing Lone Oak – Broken Bow Southwestern Public Power Administration’s (“SWPA”) 138 kV line. The Tuskahoma switching station will have line terminals for transmission lines to Lone Oak, Broken Bow and the Generating Facility. The substation will include three (3) 3,000 Amp circuit breakers, disconnect switches, line relaying, monitoring equipment (DME, SDR and PMU's on both transmission lines), and all associated and miscellaneous equipment.  Install turning structures and loop the existing Lone Oak – Broken Bow (SWPA) transmission line in and out of the new Tuskahoma switching station. • Replace relay panels at Transmission Owner’s Lone Oak substation. • Engineering support, project oversight and construction supervision of Transmission Owner's Interconnection Facilities and Stand Alone Network Upgrades constructed by Interconnection Customer.</t>
  </si>
  <si>
    <t>Line - Bann - Kings Highway 69 kV</t>
  </si>
  <si>
    <t>BANN - KINGS HIGHWAY 69 kV CKT 1</t>
  </si>
  <si>
    <t>BANN 69KV</t>
  </si>
  <si>
    <t>KINGS HIGHWAY</t>
  </si>
  <si>
    <t>Upgrade ID</t>
  </si>
  <si>
    <t>PSO Super Lookup</t>
  </si>
  <si>
    <t>SWEPCO Super Lookup</t>
  </si>
  <si>
    <t>OKTCO Super Lookup</t>
  </si>
  <si>
    <t>Found?</t>
  </si>
  <si>
    <t>No</t>
  </si>
  <si>
    <t>Yes</t>
  </si>
  <si>
    <t>Verified?</t>
  </si>
  <si>
    <t>OLD</t>
  </si>
  <si>
    <t>Direct  Assigned</t>
  </si>
  <si>
    <t>Not Base Plan</t>
  </si>
  <si>
    <t>Suspended</t>
  </si>
  <si>
    <t>Need to Add</t>
  </si>
  <si>
    <t>No 2018-2019 Forecast</t>
  </si>
  <si>
    <t>2019 Update</t>
  </si>
  <si>
    <t>YE2018
Actual
(May '19)
&lt;&lt; WS-G &gt;&gt;</t>
  </si>
  <si>
    <t>YE2020 Projected
(Oct '19)
&lt;&lt; WS-F &gt;&gt;</t>
  </si>
  <si>
    <t>YE2018 Variance (Projected to Actual)</t>
  </si>
  <si>
    <t>YE18 (Actual) to YE19 (Projected) Variance</t>
  </si>
  <si>
    <t>YE2019 Projected
(Oct '19)
&lt;&lt; WS-F &gt;&gt;</t>
  </si>
  <si>
    <t>RFP ID</t>
  </si>
  <si>
    <t>Line - Atoka - Atoka Pump - Pittsburg - Savanna - Army Ammo - McAlester City 69 kV Ckt 1 Rebuild</t>
  </si>
  <si>
    <t>BasePlan</t>
  </si>
  <si>
    <t>TA2016806</t>
  </si>
  <si>
    <t>Multi - Fig Five - VBI 69kV</t>
  </si>
  <si>
    <t>Fig Five - VBI North 69kV Ckt 1</t>
  </si>
  <si>
    <t>TFS/Failure</t>
  </si>
  <si>
    <t>Sub - Northeastern Station 138 kV Terminal Upgrades</t>
  </si>
  <si>
    <t>TP2006067</t>
  </si>
  <si>
    <t>Rebuild 4.2 miles of 69 kV line from Fig Five to VBI.</t>
  </si>
  <si>
    <t>Sub - Elk City 138 kV Move Load</t>
  </si>
  <si>
    <t>Line - Duncan - Tosco 69 kV Ckt 1 Rebuild</t>
  </si>
  <si>
    <t>Line - Comanche Tap - Tosco 69 kV Ckt 1 Rebuild</t>
  </si>
  <si>
    <t>Q4 2018 Project Owner Indicated ISD</t>
  </si>
  <si>
    <t>Q2 2019 Project Owner Indicated ISD</t>
  </si>
  <si>
    <t>Line - Atoka - Atoka Pump - Pittsburg - Savanna - Army Ammo - McAlester City 69 kV Ckt 1 Rebuild (BPID's A11012198&amp;A11012075)</t>
  </si>
  <si>
    <t>Line - Atoka - Atoka Pump - Pittsburg - Savanna - Army Ammo - McAlester City 69 kV Ckt 1 Rebuild (BPID A11012444)</t>
  </si>
  <si>
    <t xml:space="preserve">Line - Atoka - Atoka Pump - Pittsburg - Savanna - Army Ammo - McAlester City 69 kV Ckt 1 Rebuild (BPID's A11012445&amp;46) </t>
  </si>
  <si>
    <t>Line - Duncan - Tosco 69 kV Ckt 1 Rebuild (Paula Keefe BPID P15190001)</t>
  </si>
  <si>
    <t>Line - Comanche Tap - Tosco 69 kV Ckt 1 Rebuild (Brent Garrett BPID's A11012077&amp;A11012447)</t>
  </si>
  <si>
    <t>Direct Assigned</t>
  </si>
  <si>
    <t>Keystone Dam - Wekiwa 138 kV</t>
  </si>
  <si>
    <t>2020 Update</t>
  </si>
  <si>
    <t>YE2019
Actual
(May '20)
&lt;&lt; WS-G &gt;&gt;</t>
  </si>
  <si>
    <t>YE2020 Projected
(Oct '20)
&lt;&lt; WS-F &gt;&gt;</t>
  </si>
  <si>
    <t>YE2021 Projected
(Oct '20)
&lt;&lt; WS-F &gt;&gt;</t>
  </si>
  <si>
    <t>YE2019 Variance (Projected to Actual)</t>
  </si>
  <si>
    <t>YE19 (Actual) to YE20 (Projected) Variance</t>
  </si>
  <si>
    <t>MPID</t>
  </si>
  <si>
    <t>PM Name</t>
  </si>
  <si>
    <t>MOD_ID</t>
  </si>
  <si>
    <t>NTC_ID</t>
  </si>
  <si>
    <t>ProjectOwner</t>
  </si>
  <si>
    <t>Letter of Notification to Construct Issue Date</t>
  </si>
  <si>
    <t>Source Study</t>
  </si>
  <si>
    <t>% compare</t>
  </si>
  <si>
    <t>Project Description/ Comments</t>
  </si>
  <si>
    <t>Letter of Commercial Operation</t>
  </si>
  <si>
    <t>Mod Information</t>
  </si>
  <si>
    <t>Amount to-date Cost</t>
  </si>
  <si>
    <t>GIS Data</t>
  </si>
  <si>
    <t>AEP comments</t>
  </si>
  <si>
    <t>Brent Harris</t>
  </si>
  <si>
    <t>13823-25</t>
  </si>
  <si>
    <t>Complete</t>
  </si>
  <si>
    <t>Y</t>
  </si>
  <si>
    <t/>
  </si>
  <si>
    <t>MP0004303</t>
  </si>
  <si>
    <t>Brent Harris/Todd Rind</t>
  </si>
  <si>
    <t>Delay - Mitigation</t>
  </si>
  <si>
    <t>Waiting for outages.  Mitigation plan since 2017
No PM assigned to the last portion.  Note from Frances:   "After further discussion with Brent and the t-line engineer I have confirmed that the line sections from McAlester City to Army Ammo Plant Tap and Army Ammo Plant Tap to Savanna have been fully rebuilt.  The section of line from Savanna to Pittsburg and Pittsburg to Atoka Pump will not be completed until the line switches are replaced as part of TA2020053.  There is a box bay being added at Atoka Pump Tap under TA2018017.  EcoSys shows a planned ISD of 11/2020.  I assume the section of line from Atoka Pump to Atoka will not be fully rebuilt until the Box Bay is installed. "</t>
  </si>
  <si>
    <t>Same as UID 51560 above</t>
  </si>
  <si>
    <t>Tucker, Jake</t>
  </si>
  <si>
    <t>2018 ITPNT</t>
  </si>
  <si>
    <t>MP1959604</t>
  </si>
  <si>
    <t>TA2019024</t>
  </si>
  <si>
    <t>Nathan Ingram</t>
  </si>
  <si>
    <t>Sub - Southwestern Station 138 kV BPID's A19024002&amp;4</t>
  </si>
  <si>
    <t>Southwestern Station 138 kV Breakers</t>
  </si>
  <si>
    <t>2019 ITP</t>
  </si>
  <si>
    <t>Replace 8 breakers at Southwestern Station 138 kV with 63 kA breakers</t>
  </si>
  <si>
    <t>Per Nathan, we must wait for engineering's detailed estimate to get correct dollars, DICM was added on the wrong BPID.  08/10/20 estimate is $2.464M</t>
  </si>
  <si>
    <t>Goetz, Dave</t>
  </si>
  <si>
    <t>FORMULA RATE UPDATE</t>
  </si>
  <si>
    <t>Brent Garrett</t>
  </si>
  <si>
    <t>In Service</t>
  </si>
  <si>
    <t>Needs to be closed out?  Check with Brent Garrett for final dollars.</t>
  </si>
  <si>
    <t>MP0010898</t>
  </si>
  <si>
    <t>In service.  Gathering remaining information.  Dollars above estimate, Jeff is preparing paperwork</t>
  </si>
  <si>
    <t>MP1922928</t>
  </si>
  <si>
    <t>Tommy Vannoy</t>
  </si>
  <si>
    <t>GI STUDIES</t>
  </si>
  <si>
    <t>On Schedule &lt; 4</t>
  </si>
  <si>
    <t>IPP project, put in service when Tommy reports that it went into service.  Check on new date with Linda.  Tied up with lawyers.
Need new dollars, Tommy cannot separate this portion.</t>
  </si>
  <si>
    <t>MP1959952</t>
  </si>
  <si>
    <t>TP2019132</t>
  </si>
  <si>
    <t>Jake Tucker</t>
  </si>
  <si>
    <t>XFR - Pryor Junction 138/115 BPID's P19132001 removal, 09 install</t>
  </si>
  <si>
    <t>Pryor Junction 138/115 kV Transformer</t>
  </si>
  <si>
    <t xml:space="preserve">: Replace the existing 115/69 kV transformer with a new 138/115 kV transformer and upgrade any necessary terminal equipment at Pryor Junction to increase the  summer emergency rating to 167 MVA </t>
  </si>
  <si>
    <t>138/115</t>
  </si>
  <si>
    <t>new dates and dollars from PM updated 8/10/20.  Leaving dollars as they were last quarter until we get final estimates.  Per Jake Tucker, "For the NTC work we have two bpid’s, one for removal and one for install. 
The loaded costs on those are $8,090,001(functional costs), we have detailed scopes, but not detailed estimates yet. ISD for NTC portion will be October 2021 as we cannot get the xfrmr until May and then will lose our outages end of May and not get them back til mid September. We expect to have most everything ready by end of May, commission the xfrmr over the summer, and then do final install last half of Sept."</t>
  </si>
  <si>
    <t>Directly assigned</t>
  </si>
  <si>
    <t>MP1959942</t>
  </si>
  <si>
    <t>TP2019243</t>
  </si>
  <si>
    <t>Line - Kerr - Locust Grove 115 kV</t>
  </si>
  <si>
    <t>Kerr - Locust Grove 115 kV Ckt 1</t>
  </si>
  <si>
    <t>SPP-2019-AG2-AFS-3</t>
  </si>
  <si>
    <t>Rebuild 0.47 miles of 115 kV line from Kerr - Locust Grove</t>
  </si>
  <si>
    <t>No PM assigned, ask Ashley Beasley</t>
  </si>
  <si>
    <t>MP1959941</t>
  </si>
  <si>
    <t>TP2019245</t>
  </si>
  <si>
    <t>Anita Hartman</t>
  </si>
  <si>
    <t>Sub - Riverside Station 138 kV</t>
  </si>
  <si>
    <t>Riverside Station 138 kV Breakers</t>
  </si>
  <si>
    <t>Replace 21 breakers at Riverside Station 138 kV with 80 kA breakers</t>
  </si>
  <si>
    <t>Needs updated dollars and date from Jeff.</t>
  </si>
  <si>
    <t>MP1960212</t>
  </si>
  <si>
    <t>TP2020033</t>
  </si>
  <si>
    <t>Larry Oden</t>
  </si>
  <si>
    <t xml:space="preserve">Line - Tulsa SE - S Hudson 138kV Ckt 1 BPID's P20033001,02,03&amp;06 </t>
  </si>
  <si>
    <t>Tulsa SE - S Hudson 138kV Ckt 1 Rebuild</t>
  </si>
  <si>
    <t xml:space="preserve">Rebuild 1.97 miles of 138 kV line from Tulsa SE to S Hudson and upgrade any necessary terminal equipment at Tulsa SE and/or S Hudson to increase the summer emergency rating to 286 MVA  </t>
  </si>
  <si>
    <t>138/138</t>
  </si>
  <si>
    <t>Need new dates and dollars from PM updated 8/10/20 are not detailed.  Leaving dollars as they were last quarter</t>
  </si>
  <si>
    <t>Line - Tulsa SE - 21st Street Tap 138kV Ckt 1 BPID's P20033004&amp;05</t>
  </si>
  <si>
    <t>Tulsa SE - 21st Street Tap 138 kV Ckt 1</t>
  </si>
  <si>
    <t xml:space="preserve">Reconductor 1.48 miles of 138 kV from Tulsa SE to 21st Street Tap and upgrade any necessary terminal equipment at Tulsa SE and/or 21st Street Tap to increase the summer emergency rating to 345 MVA </t>
  </si>
  <si>
    <t>Balo, Donald</t>
  </si>
  <si>
    <t>Multi - South Fayetteville 345/161 kV Transformer &amp; Chamber Springs - South Fayetteville 345 kV line</t>
  </si>
  <si>
    <t>South Fayetteville 345/161 kV Transformer Ckt1</t>
  </si>
  <si>
    <t>ITP20</t>
  </si>
  <si>
    <t>2013 ITP20</t>
  </si>
  <si>
    <t>Identified</t>
  </si>
  <si>
    <t>Install new 345/161 kV Transformer at South Fayetteville.</t>
  </si>
  <si>
    <t>345/161</t>
  </si>
  <si>
    <t>Not a real project (??), ISD is 2033 so we won't be working on it for a while…</t>
  </si>
  <si>
    <t>Done under another UID, shouldn't be showing up</t>
  </si>
  <si>
    <t>Multi - Sooner - Wekiwa 345 kV and Sand Springs - Sheffield 138 kV</t>
  </si>
  <si>
    <t>Sand Springs - Sheffield Steel 138 kV Terminal Upgrades</t>
  </si>
  <si>
    <t xml:space="preserve">Upgrade any necessary terminal equipment at Sand Springs and/or Sheffield Steel to increase the summer rating to 278 MVA </t>
  </si>
  <si>
    <t>Competitive project, also very distant ISD, no changes to these.  May not get awarded</t>
  </si>
  <si>
    <t>Sooner - Wekiwa 345 kV Terminal Upgrades (AEP)</t>
  </si>
  <si>
    <t xml:space="preserve">Install terminal equipment at Wekiwa to support a 345 kV line from Sooner to Wekiwa rated at summer emergency of 1792 MVA </t>
  </si>
  <si>
    <t>Competitive project, also very distant ISD, no changes Wekiwa atse</t>
  </si>
  <si>
    <t>Q4 2019 Project Owner Indicated ISD</t>
  </si>
  <si>
    <t>Do Not Add (2026)</t>
  </si>
  <si>
    <t>Do Not Add (2033)</t>
  </si>
  <si>
    <t>Do Not Add (2022)</t>
  </si>
  <si>
    <t>Do Not Add (2023)</t>
  </si>
  <si>
    <t>Do Not Add (06/2022 per EcoSys)</t>
  </si>
  <si>
    <t>TPID</t>
  </si>
  <si>
    <t>STEP Project Type</t>
  </si>
  <si>
    <t>TS</t>
  </si>
  <si>
    <t>ITP</t>
  </si>
  <si>
    <t xml:space="preserve"> TP2015169 TFS/failure</t>
  </si>
  <si>
    <t>proportionalized</t>
  </si>
  <si>
    <t>TA2016806  P16806004</t>
  </si>
  <si>
    <t>Figure Five</t>
  </si>
  <si>
    <t>VBI NORTH</t>
  </si>
  <si>
    <t>GI</t>
  </si>
  <si>
    <t>RIVERSIDE STATION 138KV</t>
  </si>
  <si>
    <t>Sub - Southwestern Station 138 kV</t>
  </si>
  <si>
    <t>Line - Tulsa SE - S Hudson 138kV Ckt 1</t>
  </si>
  <si>
    <t>SOUTH HUDSON</t>
  </si>
  <si>
    <t>Line - Tulsa SE - 21st Street Tap 138kV Ckt 1</t>
  </si>
  <si>
    <t>21st STREET TAP</t>
  </si>
  <si>
    <t>SHEFFIELD</t>
  </si>
  <si>
    <t>Sand Springs 138 kV</t>
  </si>
  <si>
    <t>XFR - Pryor Junction 138/115</t>
  </si>
  <si>
    <t>PRYOR JUNCTION 115KV</t>
  </si>
  <si>
    <t>Pryor Jct Tertiary # 1</t>
  </si>
  <si>
    <t>LOCUST GROVE</t>
  </si>
  <si>
    <t>KERR 115</t>
  </si>
  <si>
    <t>TP2020102</t>
  </si>
  <si>
    <t>Line - South Shreveport - Wallace Lake 138 kV #2</t>
  </si>
  <si>
    <t>South Shreveport - Wallace Lake 138 kV Ckt 1 Rebuild #2</t>
  </si>
  <si>
    <t>2020 ITP</t>
  </si>
  <si>
    <t>NTC-C Project Estimate Window</t>
  </si>
  <si>
    <t>WALLACE LAKE 138KV</t>
  </si>
  <si>
    <t>Rebuild 11.18 miles of 138 kV line from South Shreveport to Wallace Lake and upgrade any necessary terminal equipment to achieve a summer emergency to 347 MVA</t>
  </si>
  <si>
    <t xml:space="preserve">TP2020266
</t>
  </si>
  <si>
    <t>Multi - Border - Woodward 345 kV Tap</t>
  </si>
  <si>
    <t>Chisholm Substation 345 kV Terminal Upgrades</t>
  </si>
  <si>
    <t>Elk City 345 kV</t>
  </si>
  <si>
    <t>Install any necessary terminal equipment to support an in and out tap of the existing Woodward to Border 345 kV line to achieve a summer emergency of 1792 MVA</t>
  </si>
  <si>
    <t>TP2020234</t>
  </si>
  <si>
    <t>Device - Grady 138 kV</t>
  </si>
  <si>
    <t>Grady 138 kV Capacitor Bank</t>
  </si>
  <si>
    <t>NTC - Commitment Window</t>
  </si>
  <si>
    <t>Install a new 23 MVAR capacitor bank at Grady 138 kV</t>
  </si>
  <si>
    <t>Chisholm - Woodward Border 345 kV Ckt 1 (AEP)</t>
  </si>
  <si>
    <t>Build 0.84-miles of new 345 kV line from a new tap on the Woodward to Border 345 kV line to Chisholm to achieve a summer emergency rating of 1792 MVA. Oklahoma Gas and Electric Co. and American Electric Power shall decide who shall build how much of these Network Upgrades and shall provide such information, along with specific cost estimates for each DTO's portion of the Network Upgrades, to SPP in its response to this NTC</t>
  </si>
  <si>
    <t>Q4 2020 Project Owner Indicated In-Service Date</t>
  </si>
  <si>
    <t>Manual Super</t>
  </si>
  <si>
    <t>2021 Update</t>
  </si>
  <si>
    <t>YE2020
Actual
(May '21)
&lt;&lt; WS-G &gt;&gt;</t>
  </si>
  <si>
    <t>YE2021 Projected
(Oct '21)
&lt;&lt; WS-F &gt;&gt;</t>
  </si>
  <si>
    <t>YE2022 Projected
(Oct '21)
&lt;&lt; WS-F &gt;&gt;</t>
  </si>
  <si>
    <t>YE2020 Variance (Projected to Actual)</t>
  </si>
  <si>
    <t>YE20 (Actual) to YE21 (Projected) Variance</t>
  </si>
  <si>
    <t>YE2020
Projected
(May '20)
&lt;&lt; WS-F &gt;&gt;</t>
  </si>
  <si>
    <t>Do Not Add (2024)</t>
  </si>
  <si>
    <t>Number of Rebuild/ Reconductor</t>
  </si>
  <si>
    <t>MODInformation</t>
  </si>
  <si>
    <t>PM</t>
  </si>
  <si>
    <t>old comments</t>
  </si>
  <si>
    <t>QUARTERLY TRACKING</t>
  </si>
  <si>
    <t>Closed Out</t>
  </si>
  <si>
    <t>ok to close out</t>
  </si>
  <si>
    <t>Completed and in service</t>
  </si>
  <si>
    <t>Final proportionalized cost provided last quarterly update and shows correctly in TRAC but not in this report. Waiting for line switches replacement to put in service.</t>
  </si>
  <si>
    <t xml:space="preserve">No PM assigned yet.
Waiting for outages.  Mitigation plan since 2017
No PM assigned to the last portion.  Note from Frances:   "After further discussion with Brent and the t-line engineer I have confirmed that the line sections from McAlester City to Army Ammo Plant Tap and Army Ammo Plant Tap to Savanna have been fully rebuilt.  The section of line from Savanna to Pittsburg and Pittsburg to Atoka Pump will not be completed until the line switches are replaced as part of TA2020053. </t>
  </si>
  <si>
    <t>Waiting for POD to put in service. No final costs.</t>
  </si>
  <si>
    <t>No PM assigned yet.
Waiting for outages.  Mitigation plan since 2017
Note from Frances:   "After further discussion with Brent and the t-line engineer I have confirmed that the line sections from McAlester City to Army Ammo Plant Tap and Army Ammo Plant Tap to Savanna have been fully rebuilt.  There is a box bay being added at Atoka Pump Tap under TA2018017.  EcoSys shows a planned ISD of 11/2020.  I assume the section of line from Atoka Pump to Atoka will not be fully rebuilt until the Box Bay is installed. "</t>
  </si>
  <si>
    <t>LOC sent to SPP and confirmed in February 21.  OK to close out</t>
  </si>
  <si>
    <t>Sub - Oklaunion 345 kV Capacitive Reactive Power Support</t>
  </si>
  <si>
    <t>Oklaunion 345 kV Capacitive Reactive Power Support</t>
  </si>
  <si>
    <t>DISIS-2016-002</t>
  </si>
  <si>
    <t xml:space="preserve">Install +200Mvar Capacitor Bank(s) at the Oklaunion 345kV substation. </t>
  </si>
  <si>
    <t>MOD number added 102550</t>
  </si>
  <si>
    <t>Sub - Lieberman - North Benton 138 kV Substation GEN-2016-167 Interconnection</t>
  </si>
  <si>
    <t>Lieberman - North Benton 138 kV Substation GEN-2016-167 Interconnection (TOIF) (AEPW)</t>
  </si>
  <si>
    <t>On Schedule &gt; 4</t>
  </si>
  <si>
    <t xml:space="preserve">Construct one (1) 138 kV line terminal, line switches, dead end structure, line relaying, communications, revenue metering, line arrestor, and all associated equipment and facilities necessary to accept transmission line from Interconnection Customer’s Generating </t>
  </si>
  <si>
    <t>In-service dates will be provided after GIA</t>
  </si>
  <si>
    <t>Lieberman - North Benton 138 kV Substation GEN-2016-167 Interconnection (Non-Shared NU) (AEPW)</t>
  </si>
  <si>
    <t xml:space="preserve">Build a 3-breaker ring bus station on the Lieberman-North Benton 138 kV section of the Lieberman-Red Point 138 kV line to facilitate the new generation interconnection. </t>
  </si>
  <si>
    <t>Sub - Gracemont - Lawton East Side 345 kV</t>
  </si>
  <si>
    <t>Gracemont - Lawton East Side 345 kV Substation GEN-2016-091 (TOIF) (AEPW)</t>
  </si>
  <si>
    <t>: Construct one (1) 345 kV line terminal, line switches, dead end structure, line relaying, communications, revenue metering, line arrestor, and all associated equipment and facilities necessary to accept transmission line from Interconnection Customer’s Generating Facility.</t>
  </si>
  <si>
    <t>Gracemont - Lawton East Side 345 kV Substation GEN-2016-091 (NU) (AEPW)</t>
  </si>
  <si>
    <t>Construct new 345 kV four (4) breaker ring bus, control panels, line relaying, disconnect switches, structures, foundations, conductors, insulators ,and all other associated work and materials.</t>
  </si>
  <si>
    <t>GEN-2016-097 Interconnection Costs</t>
  </si>
  <si>
    <t>Tap Southwestern - Fletcher Tap 138 kV Substation GEN-2016-097 (TOIF) (AEPW)</t>
  </si>
  <si>
    <t>Construct one (1) 138 kV line terminal, line switches, dead end structure, line relaying, communications, revenue metering,  line arrestor, and all associated equipment and facilities necessary to accept transmission line from Interconnection Customer’s Generating Facility.</t>
  </si>
  <si>
    <t>Tap Southwestern - Fletcher Tap 138 kV Substation GEN-2016-097 (Non-Shared NU) (AEPW)</t>
  </si>
  <si>
    <t>Construct new 138 kV three (3) breaker ring bus, control panels, line relaying, disconnect switches, structures, foundations, conductors, insulators, and all other associated work and materials.</t>
  </si>
  <si>
    <t>no change</t>
  </si>
  <si>
    <t>Received and updated TAGIT with new dollars on 9/17/20520 for the additional rehab of all the remaining breakers and other new equipment.</t>
  </si>
  <si>
    <t>Per Nathan, we must wait for engineering's detailed estimate to get correct dollars, 08/10/20 estimate is $2.464M</t>
  </si>
  <si>
    <t>Per PM: "Working on detail estimate.  Per the overview scoping document, Functional non loaded cost is estimated to be ~$4.37M ."</t>
  </si>
  <si>
    <t>Per PM: "Working on detail estimate. Per the overview scoping document, Functional non loaded cost is estimated to be ~$2.98M . High risk is the existing building to be purchased and lies beneath our existing 138kV line"</t>
  </si>
  <si>
    <t>TS2020480</t>
  </si>
  <si>
    <t>No information yet</t>
  </si>
  <si>
    <t>New dates and dollars from PM updated 8/10/20.  Leaving dollars as they were last quarter until we get final estimates.  Per Jake Tucker, "For the NTC work we have two bpid’s, one for removal and one for install. 
The loaded costs on those are $8,090,001(functional costs), we have detailed scopes, but not detailed estimates yet. ISD for NTC portion will be October 2021 as we cannot get the xfrmr until May and then will lose our outages end of May and not get them back til mid September. We expect to have most everything ready by end of May, commission the xfrmr over the summer, and then do final install last half of Sept."</t>
  </si>
  <si>
    <t>Riverside GEN-2016-133 thru 146 Interconnection Costs</t>
  </si>
  <si>
    <t>Riverside 345kV GEN-2016-133 thru 146 Interconnection (TOIF) (AEP)</t>
  </si>
  <si>
    <t>Construct one (1) 345 kV line terminal, line switches, dead end structure, line relaying, communications, revenue metering, line arrestor, and all associated equipment and facilities necessary to accept transmission line from Interconnection Customer’s Generating Facility.</t>
  </si>
  <si>
    <t>Riverside 345kV GEN-2016-133 thru 146 Interconnection (Non-Shared NU) (AEP)</t>
  </si>
  <si>
    <t>Expand the 345 kV breaker and a half scheme, control panels, line relaying, disconnect switches, structures, foundations, conductors, insulators, and all other associated work and materials.</t>
  </si>
  <si>
    <t>TP2020077</t>
  </si>
  <si>
    <t>Per PM: "project just kicked off. Detail scope development underway. Project is no longer a box bay but an "in-out". TFS interested in doing the line work"</t>
  </si>
  <si>
    <t>MOD number added 13153</t>
  </si>
  <si>
    <t>No PM assigned yet</t>
  </si>
  <si>
    <t>MOD number added 16810</t>
  </si>
  <si>
    <t>TP2020266</t>
  </si>
  <si>
    <t>On hold Waiting for SPP decision</t>
  </si>
  <si>
    <t>MOD number added 100179</t>
  </si>
  <si>
    <t>Dara Dixon</t>
  </si>
  <si>
    <t>Detailed estimate matches NTC</t>
  </si>
  <si>
    <t>Do Not Add (Direct Assigned)</t>
  </si>
  <si>
    <t>Do Not Add (Zonal)</t>
  </si>
  <si>
    <t>Do Not Add (Not Base Plan)</t>
  </si>
  <si>
    <t>Need To Add (2022)</t>
  </si>
  <si>
    <t>Need To Add (06/2022 per EcoSys)</t>
  </si>
  <si>
    <t>Tulsa SE - S Hudson 138 kV</t>
  </si>
  <si>
    <t>Pryor Junction 138/115 kV</t>
  </si>
  <si>
    <t>Includes P19132009. See PSO for other work.</t>
  </si>
  <si>
    <t>Base Plan (This project was incorrectly listed, it is ZONAL)</t>
  </si>
  <si>
    <t>Need To Add (2022) - REMOVED in R1</t>
  </si>
  <si>
    <t>2022 Update</t>
  </si>
  <si>
    <t>YE2021
Actual
(Mar '22)
&lt;&lt; WS-G &gt;&gt;</t>
  </si>
  <si>
    <t>YE2021 Variance (Projected to Actual)</t>
  </si>
  <si>
    <t>YE21 (Actual) to YE22 (Projected) Variance</t>
  </si>
  <si>
    <t>YE2022 Projected
(Oct '22)
&lt;&lt; WS-F &gt;&gt;</t>
  </si>
  <si>
    <t>YE2023 Projected
(Oct '22)
&lt;&lt; WS-F &gt;&gt;</t>
  </si>
  <si>
    <t>OKT.020</t>
  </si>
  <si>
    <t>OKT.021</t>
  </si>
  <si>
    <t>OKT.022</t>
  </si>
  <si>
    <t>4Q 2022 Project Tracking Initial Extract</t>
  </si>
  <si>
    <t>Complete and in-service</t>
  </si>
  <si>
    <t>CLOSED OUT</t>
  </si>
  <si>
    <t>In-service and all required project close-out documentation supplied by TO. Per BP 7060, Section 13, upgrades reported as closed out this quarter will not be included in subsequent reports.</t>
  </si>
  <si>
    <t>Behind schedule, interim mitigation provided or project may change but time permits the implementation of project</t>
  </si>
  <si>
    <t>DELAY - MITIGATION WINDOW</t>
  </si>
  <si>
    <t>Behind schedule, interim mitigation pending or project may change but time permits the implementation of project</t>
  </si>
  <si>
    <t>IDENTIFIED</t>
  </si>
  <si>
    <t>Upgrade identified and included in Board approved study results</t>
  </si>
  <si>
    <t>IN SERVICE</t>
  </si>
  <si>
    <t>Upgrade is in service, but not all project activities are complete</t>
  </si>
  <si>
    <t>NTC - COMMITMENT WINDOW</t>
  </si>
  <si>
    <t>NTC/NTC-C issued, still within the 90 day written commitment to construct window and no commitment received</t>
  </si>
  <si>
    <t>NTC-C PROJECT ESTIMATE WINDOW</t>
  </si>
  <si>
    <t>Within the NTC-C Project Estimate (CPE) window</t>
  </si>
  <si>
    <t>On Schedule within 4-year horizon</t>
  </si>
  <si>
    <t>ON SCHEDULE &gt; 4</t>
  </si>
  <si>
    <t>On Schedule beyond 4-year horizon</t>
  </si>
  <si>
    <t>NTC/NTC-C active; pending re-evaluation</t>
  </si>
  <si>
    <t>RFP ISSUED</t>
  </si>
  <si>
    <t>Responses for competeitive upgrades are being submitted and/or reviewed</t>
  </si>
  <si>
    <t>SUSPENDED</t>
  </si>
  <si>
    <t>NTC/GIA suspended</t>
  </si>
  <si>
    <t>PROJECT ID</t>
  </si>
  <si>
    <t>UPGRADE ID</t>
  </si>
  <si>
    <t>OWNER</t>
  </si>
  <si>
    <t>PROJECT NAME</t>
  </si>
  <si>
    <t>UPGRADE NAME</t>
  </si>
  <si>
    <t>UPGRADE TYPE</t>
  </si>
  <si>
    <t>IN SERVICE DATE</t>
  </si>
  <si>
    <t>EcoSys ISD (Updated)</t>
  </si>
  <si>
    <t>RTO DETERMINED NEED DATE</t>
  </si>
  <si>
    <t>LATEST NTC ISSUE DATE</t>
  </si>
  <si>
    <t>SOURCE STUDY</t>
  </si>
  <si>
    <t>BASELINE ESTIMATE</t>
  </si>
  <si>
    <t>BASELINE YEAR</t>
  </si>
  <si>
    <t>BASELINE ESTIMATE WITH ESCALATION</t>
  </si>
  <si>
    <t>CURRENT COST ESTIMATE</t>
  </si>
  <si>
    <t>EcoSys EAC (Loaded</t>
  </si>
  <si>
    <t>BEST FINAL COST</t>
  </si>
  <si>
    <t>FINAL COST SOURCE</t>
  </si>
  <si>
    <t>PROJECT STATUS TYPE</t>
  </si>
  <si>
    <t>FROM BUS NUM</t>
  </si>
  <si>
    <t>FROM BUS NAME</t>
  </si>
  <si>
    <t>TO BUS NUM</t>
  </si>
  <si>
    <t>TO BUS NAME</t>
  </si>
  <si>
    <t>UPGRADE DESCRIPTION</t>
  </si>
  <si>
    <t>VOLTAGE</t>
  </si>
  <si>
    <t>NEW MILES</t>
  </si>
  <si>
    <t>RECONDUCTOR MILES</t>
  </si>
  <si>
    <t>VOLTAGE CONVERSION MILES</t>
  </si>
  <si>
    <t>LETTER OF COMMERCIAL OPERATION REC'D</t>
  </si>
  <si>
    <t>MOD INFO REC'D</t>
  </si>
  <si>
    <t>FINAL COST REC'D</t>
  </si>
  <si>
    <t>GIS DATA</t>
  </si>
  <si>
    <t>WFEC</t>
  </si>
  <si>
    <t>Sub - Tupelo - Tupelo Tap 138 kV Terminal Upgrades</t>
  </si>
  <si>
    <t>Tupelo 138 kV Terminal Upgrades</t>
  </si>
  <si>
    <t>Tupelo</t>
  </si>
  <si>
    <t>TUPELO TAP</t>
  </si>
  <si>
    <t>Upgrade any necessary terminal equipment at Tupelo to increase the rating of the 138 kV line between Tupelo substation and Tupelo Tap substation.</t>
  </si>
  <si>
    <t xml:space="preserve"> </t>
  </si>
  <si>
    <t>Line - East Kingfisher - Kingfisher 138kV</t>
  </si>
  <si>
    <t>East Kingfisher - Kingfisher 138 kV Rebuild</t>
  </si>
  <si>
    <t>Rebuild 2.03 miles of 138 kV line from Kingfisher to East Kingfisher and upgrade any necessary terminal equipment at East Kingfisher and/or Kingfisher to increase the summer emergency rating to 286 MVA</t>
  </si>
  <si>
    <t>Line - Russett - South Brown 138 kV</t>
  </si>
  <si>
    <t>Russett - South Brown 138 kV Ckt 1 Rebuild</t>
  </si>
  <si>
    <t>Brown</t>
  </si>
  <si>
    <t>RUSSETT</t>
  </si>
  <si>
    <t xml:space="preserve">Rebuild 18.62 miles of 138 kV line from Russett to South Brown and upgrade terminal equipment at South Brown as needed to achieve a summer emergency rating of 234 MVA    </t>
  </si>
  <si>
    <t>SEPC</t>
  </si>
  <si>
    <t>Multi - Setab - Scott City - Pile - Arnold - Ransom 115 kV</t>
  </si>
  <si>
    <t>Arnold - Ransom 115kV Terminal Upgrades</t>
  </si>
  <si>
    <t>ARNOLD</t>
  </si>
  <si>
    <t>RANSOM</t>
  </si>
  <si>
    <t xml:space="preserve">Upgrade any necessary terminal equipment at Arnold and/or Ransom to increase the summer emergency rating to 165 MVA </t>
  </si>
  <si>
    <t>Pile - Scott City 115kV Terminal Upgrades</t>
  </si>
  <si>
    <t>PILE</t>
  </si>
  <si>
    <t>SCOTT CITY</t>
  </si>
  <si>
    <t>Upgrade any necessary terminal equipment at Pile and/or Scott City to increase the summer emergency rating to 229 MVA</t>
  </si>
  <si>
    <t>Scott City - Setab 115kV Terminal Upgrades</t>
  </si>
  <si>
    <t>SETAB</t>
  </si>
  <si>
    <t>Upgrade any necessary terminal equipment at Scott City and/or Setab to increase the summer emergency rating to 230 MVA</t>
  </si>
  <si>
    <t>Brent Garret</t>
  </si>
  <si>
    <t>Prev Comments: Waiting for POD to put in service. No final costs. - (A11012545-closed $1,437,431 /  A11012198-in-service $0 / A11012444-open $17,092,906) &amp; TP2018017-closed $2,185,878)</t>
  </si>
  <si>
    <t>TP2019285</t>
  </si>
  <si>
    <t>GIA Oxbow Solar</t>
  </si>
  <si>
    <t>OGE</t>
  </si>
  <si>
    <t>Sooner - Wekiwa 345kV Terminal Upgrades (OGE)</t>
  </si>
  <si>
    <t>Install terminal equipment to support a 345kV line from Wekiwa to Sooner rated at summer emergency of 1792 MVA</t>
  </si>
  <si>
    <t>EKC</t>
  </si>
  <si>
    <t xml:space="preserve">Line - Wolf Creek - Blackberry 345 kV </t>
  </si>
  <si>
    <t>Wolf Creek 345kV Terminal Equipment</t>
  </si>
  <si>
    <t>Install terminal equipment at Wolf Creek to support 345kV line from Wolf Creek to Blackberry rated at 1792 MVA</t>
  </si>
  <si>
    <t>Line - Anadarko - Gracemont 138kV</t>
  </si>
  <si>
    <t>Anadarko - Gracemont 138kV Ckt 1 Rebuild</t>
  </si>
  <si>
    <t>Gracemont 138 kV</t>
  </si>
  <si>
    <t>ANADARKO</t>
  </si>
  <si>
    <t>Rebuild 5.09-mile 138 kV line from Anadarko to Gracemont as a double circuit and install/upgrade any necessary terminal equipment to increase the summer emergency rating to 353 MVA for each circuit</t>
  </si>
  <si>
    <t>NEET</t>
  </si>
  <si>
    <t>Blackberry - Wolf Creek 345 kV</t>
  </si>
  <si>
    <t>Build a new 345kV line from Wolf Creek to Blackberry with a summer emergency rating of 1792 MVA</t>
  </si>
  <si>
    <t>GRDA</t>
  </si>
  <si>
    <t xml:space="preserve">Sub - GRDA1 345/161 kV Ckt 1 and Ckt 2  </t>
  </si>
  <si>
    <t>GRDA1 345 kV Terminal Upgrades Transformer Ckt 1</t>
  </si>
  <si>
    <t>GRDA1 345</t>
  </si>
  <si>
    <t>Upgrade terminal equipment at GRDA1 345 kV Ckt 1 to achieve a summer emergency rating of 558 MVA</t>
  </si>
  <si>
    <t>345/345</t>
  </si>
  <si>
    <t>GRDA1 161 kV Terminal Upgrades Transformer Ckt 1</t>
  </si>
  <si>
    <t xml:space="preserve">Upgrade terminal equipment at GRDA1 161 kV Ckt 1 to achieve a summer emergency rating of 558 MVA  </t>
  </si>
  <si>
    <t xml:space="preserve">Multi - Dover Switch - O'Keene and Aspen - Mooreland - Pic 138 kV </t>
  </si>
  <si>
    <t>Dover Switch - O'Keene 138 kV Ckt 1 Terminal Upgrades</t>
  </si>
  <si>
    <t>DOVER SW</t>
  </si>
  <si>
    <t>OKEENE</t>
  </si>
  <si>
    <t>Upgrade any necessary terminal equipment, increase clearances, and replace conductor to achieve a summer emergency rating of 136 MVA</t>
  </si>
  <si>
    <t>BEPC</t>
  </si>
  <si>
    <t>Line - Oahe - Sully Buttes - Whitlock - Glenham 230 kV</t>
  </si>
  <si>
    <t>Whitlock 230 kV Terminal Upgrades</t>
  </si>
  <si>
    <t>2021 ITP</t>
  </si>
  <si>
    <t xml:space="preserve">Upgrade terminal equipment at Whitlock 230 kV for Oahe to Sully Buttes to Whitlock to Glenham 230 kV line. </t>
  </si>
  <si>
    <t>WAPA</t>
  </si>
  <si>
    <t>Oahe 230 kV Terminal Upgrades (WAPA)</t>
  </si>
  <si>
    <t>Upgrade terminal equipment at Oahe 230 kV for the Oahe to Sully Buttes 230 kV line. Re-conductor three spans of line between Oahe 230 kV substation and Sully Buttes 230 kV substation..</t>
  </si>
  <si>
    <t>EREC</t>
  </si>
  <si>
    <t>Sully Buttes 230 kV Terminal Upgrades</t>
  </si>
  <si>
    <t>Upgrade terminal equipment at Sully Buttes for Oahe - Sully Buttes -  Whitlock 230 kV line</t>
  </si>
  <si>
    <t>NPPD</t>
  </si>
  <si>
    <t>XFR - Columbus 230/115</t>
  </si>
  <si>
    <t>Columbus East 230/115 kV transformer</t>
  </si>
  <si>
    <t>Columbus East</t>
  </si>
  <si>
    <t>Replace the 230/115 kV transformer and any necessary terminal equipment at Columbus East.</t>
  </si>
  <si>
    <t>230/115</t>
  </si>
  <si>
    <t>Line - Scottsbluff - Victory Hill 115 kV Ckt 2</t>
  </si>
  <si>
    <t>Scottsbluff - Victory Hill 115kV Ckt 2</t>
  </si>
  <si>
    <t>Scottsbluff</t>
  </si>
  <si>
    <t>Victory Hill</t>
  </si>
  <si>
    <t>Build second 9 mile 115 kV line from Scottsbluff to Victory Hill.</t>
  </si>
  <si>
    <t>Anadarko - Gracemont 138 kV Ckt 2 Rebuild</t>
  </si>
  <si>
    <t>Rebuild 5.09-mile 138kV line from Anadarko to Gracemont as double circuit and add/upgrade any necessary equipment to increase the achieve a summer emergency rating of 353 MVA for each circuit</t>
  </si>
  <si>
    <t>Gracemont 138 kV Ckt 2 Terminal Equipment</t>
  </si>
  <si>
    <t>Install terminal equipment at Gracemont 138 kV to support a second 138 kV line from Anadarko to Gracemont to achieve a summer emergency rating of 353 MVA</t>
  </si>
  <si>
    <t>NULL</t>
  </si>
  <si>
    <t>GRDA1 345 kV Terminal Upgrades Transformer Ckt 2</t>
  </si>
  <si>
    <t>Upgrade terminal equipment at GRDA1 345 kV Ckt 2 to achieve a summer emergency rating of 558 MVA</t>
  </si>
  <si>
    <t>GRDA1 161 kV Terminal Upgrades Transformer Ckt 2</t>
  </si>
  <si>
    <t>GRDA1 161</t>
  </si>
  <si>
    <t xml:space="preserve">Upgrade terminal equipment at GRDA1 161 kV Ckt 2 to achieve a summer emergency rating of 558 MVA  </t>
  </si>
  <si>
    <t>Border - Woodward Tap 345 kV Substation</t>
  </si>
  <si>
    <t>Tap the existing Border to Woodward 345 kV line 19 miles from the Border station and build a new 345 kV substation or switching station</t>
  </si>
  <si>
    <t>Multi - Minco - Pleasant Valley - Draper 345 kV</t>
  </si>
  <si>
    <t>Minco 345 kV Terminal Equipment</t>
  </si>
  <si>
    <t>Minco 345 kv</t>
  </si>
  <si>
    <t>Install terminal equipment at Minco substation 345 kV to support a new 345 kV line from Minco with a summer emergency rating of 1792 MVA</t>
  </si>
  <si>
    <t>Pleasant Valley 345/138 kV Substation (345 kV)</t>
  </si>
  <si>
    <t>Expand the existing Pleasant Valley 138 kV substation to 345 kV with new terminals to accommodate new line from Minco to Pleasant Valley to Draper and terminals to accommodate cut in of existing Cimarron to Draper 345 kV line. Tie into existing Cimarron to Draper 345 kV line. This description is specific to the 345 kV components.</t>
  </si>
  <si>
    <t>Pleasant Valley 345/138 kV Transformer Ckt 1</t>
  </si>
  <si>
    <t>PLEASANT VALLEY 138</t>
  </si>
  <si>
    <t>Install a new 345/138 kV transformer to achieve a summer emergency rating of 478 MVA</t>
  </si>
  <si>
    <t>345/138</t>
  </si>
  <si>
    <t>Pleasant Valley 345/138 kV Transformer Ckt 2</t>
  </si>
  <si>
    <t>Cimarron - Draper 345 kV Terminal Upgrades #2</t>
  </si>
  <si>
    <t>CIMARRON 345</t>
  </si>
  <si>
    <t>DRAPER LAKE 345</t>
  </si>
  <si>
    <t>Upgrade any necessary terminal equipment on the  Cimarron to Draper 345 kV line to achieve a summer emergency rating of 1540 MVA</t>
  </si>
  <si>
    <t>Midwest 138 kV Ckt 1 Terminal Upgrades</t>
  </si>
  <si>
    <t>MIDWEST TAP 138</t>
  </si>
  <si>
    <t>Upgrade any necessary terminal equipment at Midwest 138 kV on the Midwest to Franklin 138 kV line to achieve a summer emergency rating of 308 MVA</t>
  </si>
  <si>
    <t>Mooreland - Aspen 138 kV Terminal Upgrades</t>
  </si>
  <si>
    <t>MOORELAND</t>
  </si>
  <si>
    <t>Upgrade any necessary terminal equipment at Mooreland 138 kV for the Aspen to Mooreland 138 kV line to achieve a summer emergency rating of 187 MVA rating</t>
  </si>
  <si>
    <t>Mooreland - Pic 138 kV Terminal Upgrades</t>
  </si>
  <si>
    <t>Upgrade any necessary terminal equipment at Mooreland 138 kV for the Mooreland to Pic 138 kV line to achieve a summer emergency rating of 187 MVA rating</t>
  </si>
  <si>
    <t>Minco - Pleasant Valley 345 kV Ckt 1</t>
  </si>
  <si>
    <t>Build 34.8 miles of 345 kV line from Minco to Pleasant Valley 345 kV to achieve a 1792 MVA summer emergency rating.</t>
  </si>
  <si>
    <t>Draper - Pleasant Valley 345 kV Ckt 2</t>
  </si>
  <si>
    <t>Build a second 13.2-mile 345 kV line from Draper 345 kV substation to Pleasant Valley 345 kV substation with a summer emergency rating of 1792 MVA</t>
  </si>
  <si>
    <t>Draper 345 kV Terminal Equipment</t>
  </si>
  <si>
    <t>Install a new line terminal at Draper 345 kV to accommodate new 345 kV line from Pleasant Valley.</t>
  </si>
  <si>
    <t>James Ball</t>
  </si>
  <si>
    <t>AEP - 100% / P21760001</t>
  </si>
  <si>
    <t>Scottsbluff 115 kV Ckt 2 Terminal Upgrades</t>
  </si>
  <si>
    <t>Install terminal equipment at Scottsbluff 115 kV to support a second 115 kV line from Victory Hill.</t>
  </si>
  <si>
    <t>Victory Hill 115 kV Ckt 2 Terminal Upgrades</t>
  </si>
  <si>
    <t>Install terminal equipment at Victory Hill 115 kV to support a second 115 kV line from Scottsbluff with a summer emergency rating of 264 MVA</t>
  </si>
  <si>
    <t>Sully Buttes - Whitlock 230 kV Line Clearance Increase</t>
  </si>
  <si>
    <t>Increase ground clearance of the Sully Buttes to Whitlock 230 kV line.</t>
  </si>
  <si>
    <t>Whitlock - Glenham 230 kV Clearance Increase</t>
  </si>
  <si>
    <t>Increase ground clearance of the Whitlock - Glenham 230 kV.</t>
  </si>
  <si>
    <t>Sub - Cleo Corner 69 kV &amp; Cleo Junction 69 kV</t>
  </si>
  <si>
    <t>Cleo Corner 69 kV Terminal Upgrades</t>
  </si>
  <si>
    <t xml:space="preserve">Upgrade any necessary terminal equipment at the Cleo Corner 69 kV substation </t>
  </si>
  <si>
    <t>TSGT</t>
  </si>
  <si>
    <t>Line - Ogallala Tri State - Ogallala NPPD 115 kV</t>
  </si>
  <si>
    <t>Ogallala (Tri State) - Ogallala (NPPD) 115 kV (TSGT)</t>
  </si>
  <si>
    <t>Upgrade the 115 kV tie from Ogallala Tri State to Ogallala NPPD.</t>
  </si>
  <si>
    <t>Ogallala (Tri State) - Ogallala (NPPD) 115 kV (NPPD)</t>
  </si>
  <si>
    <t>Sub - Tap Emporia Energy Center - Wichita 345kV (GEN-2014-001 Substation)</t>
  </si>
  <si>
    <t>Burns 345kV (GEN-2014-001 NU)</t>
  </si>
  <si>
    <t xml:space="preserve">Construct new terminal extension of the bus north to add another rung to the bus. Equipment includes two (2) 345kV breakers, four (4) 345kV switches, bus work, and all associated yard and conduit work. </t>
  </si>
  <si>
    <t>Tap Emporia Energy Center - Wichita 345kV (GEN-2014-001 TOIF)</t>
  </si>
  <si>
    <t>Install three (3) 345 kV arresters, one (1) 345 kV 3000 Amp motor-operated switch, three (3) 345 kV arrester stands, one (1) 345 kV full tension dead-end structure, and one (1) 3-phase bus support into new Transmission Owner GEN-2014-001 Point of Interconnection substation.  The estimate also includes three (3) 345 kV VTs, three (3) 345 kV CTs, and revenue interconnection metering plus all other associated yard, cable, grounding, communication, and conduit work.</t>
  </si>
  <si>
    <t>Sub - Holt County 345kV (Tap Grand Prairie - Grand Island 345kV) - GEN-2015-023 Addition</t>
  </si>
  <si>
    <t>Holt County 345kV (Tap Grand Prairie - Grand Island 345kV) - GEN-2015-023 Addition (TOIF)</t>
  </si>
  <si>
    <t>Holt County 345 kV</t>
  </si>
  <si>
    <t>Holt County 345kV Substation - Install 345kV line terminal to connect to the Interconnection Customer Interconnection Facilities. Work to include line switch, dead-end towers, metering, current transformers, potential transformers, and associated and miscellaneous material.; One (1) approximately five (5) mile 345 kV overhead transmission line from the Interconnection Customer's collector substation to the Transmission Owner's Holt County 345 kV substation.</t>
  </si>
  <si>
    <t>Holt County 345kV (Tap Grand Prairie - Grand Island 345kV) - GEN-2015-023 Addition (NU)</t>
  </si>
  <si>
    <t>Holt County 345 kV Substation – 345 kV substation bus work; add one (1) 345 kV line terminal, four (4) 345 kV circuit breakers, control panel, disconnect switches, and all associated and miscellaneous equipment.</t>
  </si>
  <si>
    <t>Sub - Snyder 138kV (WFEC) - GEN-2015-013 Addition</t>
  </si>
  <si>
    <t>Snyder 138kV (WFEC) - GEN-2015-013 Addition (NU)</t>
  </si>
  <si>
    <t>SNYDER</t>
  </si>
  <si>
    <t>Snyder 138kV Substation: Install one (1) new line terminal, one (1) 2000A circuit breaker, line relaying, disconnect switches, additional 4” IPS aluminum buss, and associated equipment.</t>
  </si>
  <si>
    <t>Multi - Belvidere 115kV Substation GEN-2015-087 Addition</t>
  </si>
  <si>
    <t>Belvidere – Fairbury 115kV circuit #1</t>
  </si>
  <si>
    <t>Fairbury</t>
  </si>
  <si>
    <t>NPPD Belvidere – Fairbury 115kV circuit #1: uprate Belvidere – Fairbury to at least 107 MVA</t>
  </si>
  <si>
    <t>115/115</t>
  </si>
  <si>
    <t>Beatrice – Harbine 115kV circuit #1</t>
  </si>
  <si>
    <t>Beatrice</t>
  </si>
  <si>
    <t>Harbine</t>
  </si>
  <si>
    <t>NPPD Beatrice – Harbine 115kV circuit #1: uprate Beatrice – Harbine to at least 102 MVA</t>
  </si>
  <si>
    <t>Sub - Wild Plains 345kV Switching Station GEN-2015-052 Interconnection</t>
  </si>
  <si>
    <t>Wild Plains 345kV Switching Station GEN-2015-052 Interconnection (TOIF)</t>
  </si>
  <si>
    <t>Transmission Owner’s GEN-2015-052 Tap Interconnection Substation: Construct one (1) 345 kV line terminal, line switches, dead end structure, line relaying, communications, revenue metering, line arrestor and all associated equipment and facilities necessary to accept transmission line from Interconnection Customer’s Generating Facility.</t>
  </si>
  <si>
    <t>Wild Plains 345kV Switching Station GEN-2015-052 Interconnection (NU)</t>
  </si>
  <si>
    <t>Transmission Owner’s GEN-2015-052 Tap Interconnection Substation - Non-Shared Network Upgrades: Construct three (3) 345kV 4000 continuous ampacity breakers, cut in transmission line and re-terminate, control panels, line relaying, disconnect switches, structures, foundations, conductors, insulators, and all other associated work and materials. Allowance for Funds Used During Construction (AFUDC) and Contingency funds are included in this cost estimate.</t>
  </si>
  <si>
    <t>Wild Plains 345kV Switching Station GEN-2015-052 Interconnection (NU - OGE)</t>
  </si>
  <si>
    <t>Oklahoma Gas and Electric Company – Checking and Verifying Relay Settings</t>
  </si>
  <si>
    <t>Sub - Gracemont 345 kV Substation GEN-2015-093 Interconnection</t>
  </si>
  <si>
    <t>Gracemont 345 kV Substation GEN-2015-093 Interconnection (TOIF)</t>
  </si>
  <si>
    <t>Transmission Owner Gracemont Interconnection Substation: Transmission Owner Interconnection Facilities 345kV Substation work for one (1) new line terminal, line switch, dead end structure, line relaying, communications, revenue metering, line arrestor, and all associated equipment and facilities necessary to accept transmission line from Interconnection Customer’s Generating Facility.</t>
  </si>
  <si>
    <t>Gracemont 345 kV Substation GEN-2015-093 Interconnection (NU)</t>
  </si>
  <si>
    <t>Transmission Owner Gracemont Interconnection Substation - Non-Shared Network Upgrades install one (1) 3000A circuit breakers, control panel replacement, line relaying, disconnect switches, and all other associated work and materials.</t>
  </si>
  <si>
    <t>Sub - Tap Cleveland - Sooner 345 kV Substation GEN-2015-066 Interconnection</t>
  </si>
  <si>
    <t>Tap Cleveland - Sooner 345 kV Substation GEN-2015-066 Interconnection (TOIF)</t>
  </si>
  <si>
    <t>Transmission Owner GEN-2015-066 Tap Interconnection Substation: Transmission Owner Interconnection Facilities Construct one (1) 345 kV line terminal, line switches, dead end structure, line relaying, communications, revenue metering, line arrestor and all associated equipment and facilities necessary to accept transmission line from Interconnection Customer’s Generating Facility.</t>
  </si>
  <si>
    <t>Tap Cleveland - Sooner 345 kV Substation GEN-2015-066 Interconnection (NU)</t>
  </si>
  <si>
    <t>Transmission Owner GEN-2015-066 Tap Interconnection Substation - Non-Shared Network Upgrades* Install three (3) 3000 continuous ampacity breakers, cut in transmission line and re-terminate, control panels, line relaying, disconnect switches, structures, foundations, conductors, insulators, and all other associated work and materials.</t>
  </si>
  <si>
    <t>AEP - 39.71% / Treasure Island</t>
  </si>
  <si>
    <t>Chadwick Bell</t>
  </si>
  <si>
    <t>Replace 27 breakers at Riverside Station 138 kV with 90 kA breakers and expand substation as necessary to accommodate physically larger breakers</t>
  </si>
  <si>
    <t>Brad Duvall</t>
  </si>
  <si>
    <t>NTC Work 2 BPIDs Station &amp; Removal - A19024004 &amp; A19024002</t>
  </si>
  <si>
    <t>P20033001 &amp; P20033006</t>
  </si>
  <si>
    <t>Ft. Thompson to Oahe 230kV GEN-2016-094 Interconnection Costs</t>
  </si>
  <si>
    <t>Ft. Thompson to Oahe 230kV GEN-2016-094 Interconnection (TOIF) (WAPA)</t>
  </si>
  <si>
    <t>Construct one (1) 230 kV line terminal, line switches, dead end structure, line relaying, communications, revenue metering, line arrestor, and all associated equipment and facilities necessary to accept transmission line from Interconnection Customer’s Generating Facility.</t>
  </si>
  <si>
    <t>Ft. Thompson to Oahe 230kV GEN-2016-094 Interconnection (Non-Shared NU) (WAPA)</t>
  </si>
  <si>
    <t xml:space="preserve">Construct one (1) new 230 kV switchyard on the Oahe - Fort Thompson North 230 kV transmission that will consist of a three (3) breaker ring bus, three (3) 230 kV power circuit breakers, nine (9) 230 kV disconnect switches, instrument transformers, associated control and protection equipment, high voltage bus, three (3) line take-off structures, conductor, overhead optical ground wire, communication equipment, and a control building.   </t>
  </si>
  <si>
    <t>SPS</t>
  </si>
  <si>
    <t>XTO to Cornell GEN-2016-177 Interconnection Costs</t>
  </si>
  <si>
    <t>XTO to Cornell GEN-2016-177 Interconnection (TOIF) (SPS)</t>
  </si>
  <si>
    <t>TOIF Interconnection upgrade and cost estimates needed to interconnect GEN-2016-177 (17.0 MW/Gas Turbine) into the POI at XTO_Cornell 115kV.</t>
  </si>
  <si>
    <t>Device - Border 345kV Capacitive Reactive Support</t>
  </si>
  <si>
    <t>Border 345kV Capacitive Reactive Support</t>
  </si>
  <si>
    <t>Install + 275 MVAR Capacitor Bank(s) at Border 345 kV.</t>
  </si>
  <si>
    <t>Device - Crossroads 345 kV Capacitive Reactive Support (DISIS-2016-002-1)</t>
  </si>
  <si>
    <t>Crossroads 345 kV Capacitive Reactive Support (DISIS-2016-002)</t>
  </si>
  <si>
    <t>Install + 100 MVAR Capacitor Bank(s) at Crossroads 345 kV. Network Upgrade shared among four requests: GEN-2016-121, GEN-2016-123, GEN-2016-124, and GEN-2016-125</t>
  </si>
  <si>
    <t>Line - Crossroads - Tolk 345 kV Ckt 1</t>
  </si>
  <si>
    <t>Crossroads - Tolk 345 kV Ckt 1 Rebuild (DISIS-2016-002)</t>
  </si>
  <si>
    <t>Replace approximately four structures on the Crossroads - Tolk 345 kV line to achieve a minimum rating of 956 MVA. Network Upgrade shared among four requests: GEN-2016-123, GEN-2016-124, and GEN-2016-125</t>
  </si>
  <si>
    <t>Line - Crossroads - Eddy County 345 kV Ckt 1</t>
  </si>
  <si>
    <t>Crossroads - Eddy County 345 kV Ckt 1 Rebuild (DISIS-2016-002)</t>
  </si>
  <si>
    <t>Replace two 345 kV structures, wave traps (3X), and jumpers to achieve minimum emergency rating of 956 MVA. Network Upgrade Shared among three requests: GEN-2016-123, GEN-2016-124, and GEN-2016-125</t>
  </si>
  <si>
    <t>Roadrunner 115kV GEN-2016-121 Interconnection Costs</t>
  </si>
  <si>
    <t>Roadrunner 115kV GEN-2016-121 Interconnection (TOIF) (SPS)</t>
  </si>
  <si>
    <t>TOIF Interconnection upgrade and cost estimates needed to interconnect GEN-2016-121 (110.0 MW/Solar) into the POI at Roadrunner 115kV.</t>
  </si>
  <si>
    <t>Eddy County to Tolk GEN-2016-123 Interconnection Costs</t>
  </si>
  <si>
    <t>Eddy County to Tolk GEN-2016-123 Interconnection (TOIF) (SPS)</t>
  </si>
  <si>
    <t>TOIF Interconnection upgrade and cost estimates needed to interconnect GEN-2016-123 (298.0 MW/Wind) into the POI at Eddy County - Tolk (Crossroads) 345kV.</t>
  </si>
  <si>
    <t>Eddy County to Tolk GEN-2016-124 Interconnection Costs</t>
  </si>
  <si>
    <t>Eddy County to Tolk GEN-2016-124 Interconnection (TOIF) (SPS)</t>
  </si>
  <si>
    <t>TOIF Interconnection upgrade and cost estimates needed to interconnect GEN-2016-124 (150.0 MW/Wind) into the POI at Eddy County - Tolk (Crossroads) 345kV.</t>
  </si>
  <si>
    <t>Eddy County to Tolk GEN-2016-125 Interconnection Costs</t>
  </si>
  <si>
    <t>Eddy County to Tolk GEN-2016-125 Interconnection (TOIF) (SPS)</t>
  </si>
  <si>
    <t>TOIF Interconnection upgrade and cost estimates needed to interconnect GEN-2016-125 (74.0 MW/Wind) into the POI at Eddy County - Tolk (Crossroads) 345kV.</t>
  </si>
  <si>
    <t>XFR - Tolk 345/230 kV Ckt2</t>
  </si>
  <si>
    <t>Tolk 345/230 kV CKT 2 Transformer (DISIS-2016-002)</t>
  </si>
  <si>
    <t>Build new 345/230 kV Transformer Ckt 2 at Tolk to achieve a minimum emergency rating of 921 MVA on the Crossroads - Tolk 345 kV Ckt 1 line. Network Upgrade shared among three requests: GEN-2016-123, GEN-2016-124, and GEN-2016-125</t>
  </si>
  <si>
    <t>Gracemont - Lawton East Side 345 kV Substation GEN-2016-091 (NU) (OKGE)</t>
  </si>
  <si>
    <t>Relay settings upgrades</t>
  </si>
  <si>
    <t>Multi - Gracemont - Lawton East Side 345 kV</t>
  </si>
  <si>
    <t>Gracemont - Lawton East Side 345 kV Terminal Equipment</t>
  </si>
  <si>
    <t xml:space="preserve">Change relay settings to accommodate the construction of the GEN-2016-095 wind farm. </t>
  </si>
  <si>
    <t>Sub - Jamestown 230 kV Redundant Bus Tie</t>
  </si>
  <si>
    <t>Jamestown 230 kV Redundant Bus Tie</t>
  </si>
  <si>
    <t>DISIS-2016-001</t>
  </si>
  <si>
    <t>Add a redundant bus to Jamestown 230 kV substation to mitigate for a fault and breaker fail of CB 9182.</t>
  </si>
  <si>
    <t>Multi - West Gardner 345 kV, Swissvale 345 kV</t>
  </si>
  <si>
    <t>Swissvale 345 kV Substation Upgrades</t>
  </si>
  <si>
    <t>Replace one control panel and review and/or apply new relay settings at the Swissvale substation.</t>
  </si>
  <si>
    <t>Swissvale 345 kV Terminal Upgrades</t>
  </si>
  <si>
    <t>Reviewing and applying new relaying settings at the Swissvale substation for the interconnection of GEN-2016-158.</t>
  </si>
  <si>
    <t>Spring Creek to Sooner 345kV GEN-2016-119 Interconnection Costs</t>
  </si>
  <si>
    <t>GEN-2016-119 Interconnection (TOIF) (OKGE)</t>
  </si>
  <si>
    <t>Add a single 345kV line terminal to a new EHV Substation. Dead end structure, line switch, line relaying, revenue metering including CTs and PTs.</t>
  </si>
  <si>
    <t>Spring Creek345 kV (GEN-2016-119)</t>
  </si>
  <si>
    <t>Review and/or apply relay protection settings at the Spring Creek substation.</t>
  </si>
  <si>
    <t>Deaf Smith - Plant X 230 kV Ckt 1 Rebuild (DISIS-2016-002)</t>
  </si>
  <si>
    <t>Rebuild line to achieve minimum system emergency rating of 430 MVA. Network Upgrade shared among four requests: GEN-2016-121, GEN-2016-123, GEN-2016-124, and GEN-2016-125</t>
  </si>
  <si>
    <t>Newhart - Plant X 230 kV Ckt 1 Rebuild (DISIS-2016-002)</t>
  </si>
  <si>
    <t>Rebuild line to achieve minimum emergency rating of 456 MVA. Network Upgrade shared among four requests: GEN-2016-121, GEN-2016-123, GEN-2016-124, and GEN-2016-125</t>
  </si>
  <si>
    <t>Tolk West - Plant X 230 kV Ckt 1 Rebuild (DISIS-2016-002)</t>
  </si>
  <si>
    <t>Rebuild line to achieve minimum normal/emergency rating of 796 MVA. Network Upgrade shared among three requests: GEN-2016-123, GEN-2016-124, and GEN-2016-125</t>
  </si>
  <si>
    <t>Tolk East - Plant X 230 kV Ckt 2 Rebuild (DISIS-2016-002)</t>
  </si>
  <si>
    <t>Curry - Deafsmith 115 kV Ckt 1 Rebuild (DISIS-2016-002)</t>
  </si>
  <si>
    <t>Rebuild line to achieve minimum normal/emergency rating of 90/90 MVA. Network Upgrade shared among four requests: GEN-2016-121, GEN-2016-123, GEN-2016-124, and GEN-2016-125</t>
  </si>
  <si>
    <t>Tolk East - Tuco 230 kV Ckt 1 Rebuild (DISIS-2016-002)</t>
  </si>
  <si>
    <t>Rebuild line to achieve minimum normal/emergency rating of 478 MVA. Network Upgrade shared among four requests: GEN-2016-121, GEN-2016-123, GEN-2016-124, and GEN-2016-125</t>
  </si>
  <si>
    <t>Tuco 230 kV Capacitive Reactive Power Support (DISIS-2016-002)</t>
  </si>
  <si>
    <t>Build 100 MVAR at Tuco 230 kV Substation. Network Upgrade shared among four requests: GEN-2016-121, GEN-2016-123, GEN-2016-124, and GEN-2016-125</t>
  </si>
  <si>
    <t>Deafsmith 115 kV Capacitive Reactive Power Support (DISIS-2016-002)</t>
  </si>
  <si>
    <t>Build 100 MVAR at Deaf Smith 115 kV substation. Network Upgrade shared among four requests: GEN-2016-121, GEN-2016-123, GEN-2016-124, and GEN-2016-125</t>
  </si>
  <si>
    <t>Woodring 345kV GEN-2016-128 Interconnection Costs</t>
  </si>
  <si>
    <t>Woodring 345kV GEN-2016-128 Interconnection (TOIF) (OKGE)</t>
  </si>
  <si>
    <t xml:space="preserve">At an existing EHV substation, update relay settings on an existing Gen-Tie line to accommodate new protection settings. </t>
  </si>
  <si>
    <t>TSOK</t>
  </si>
  <si>
    <t xml:space="preserve">Sooner - Wekiwa 345 kV New Line </t>
  </si>
  <si>
    <t>WEKIWA 345KV</t>
  </si>
  <si>
    <t>SOONER   345</t>
  </si>
  <si>
    <t>Build a new 345kV line from Sooner to Wekiwa with a summer emergency rating of 1792 MVA</t>
  </si>
  <si>
    <t>Katherine Vecchiarelli</t>
  </si>
  <si>
    <t xml:space="preserve">Multi - Riverside 345 kV Substation </t>
  </si>
  <si>
    <t>Redbud 345kV</t>
  </si>
  <si>
    <t>Change relay settings to accommodate the Interconnection of the States Edge 1 Wind Farm.</t>
  </si>
  <si>
    <t>GEN-2016-130 Interconnection Costs</t>
  </si>
  <si>
    <t>Leland Olds 345 kV Substation Reconfiguration (DISIS-2016-002-2)</t>
  </si>
  <si>
    <t>Build out of a new line terminal for relocation of LOS Unit 2 main transformer. This includes one (1) 345 kV power circuit breaker, two (2) 345 kV breaker disconnect switches, three (3) 345 kV PTs, three (3) 345 kV surge arrestors, and protection and control package.</t>
  </si>
  <si>
    <t>Viola 345kV GEN-2016-153 Interconnection Costs</t>
  </si>
  <si>
    <t>Viola 345kV GEN-2016-153 Interconnection (Non-Shared NU) (WERE)</t>
  </si>
  <si>
    <t>Review relay settings and apply adjusted settings at Flat Ridge 2 East and Viola 345 kV substations. Install PMU at Viola Substation</t>
  </si>
  <si>
    <t>Renfrow 345 kV Relay Setting Adjustment</t>
  </si>
  <si>
    <t>At the existing Renfrow 345 kV substation, update relay settings to accommodate new protection settings.</t>
  </si>
  <si>
    <t>Benton 345kV GEN-2016-162 and 163 Interconnection Costs</t>
  </si>
  <si>
    <t>Benton 345kV GEN-2016-162 and 163 Interconnection (Non-Shared NU) (WERE)</t>
  </si>
  <si>
    <t xml:space="preserve">Construct one (1) new 345 kV circuit breaker and two (2) new 345 kV disconnect switches. </t>
  </si>
  <si>
    <t>Sweetwater 345kV GEN-2016-074 Interconnection Costs</t>
  </si>
  <si>
    <t>GEN-2016-074 Interconnection (TOIF) (NPPD)</t>
  </si>
  <si>
    <t>Expanding the existing Sweetwater 345kV Substation to accommodate the GEN-2016-074 interconnection request</t>
  </si>
  <si>
    <t>Sweetwater 345kV GEN-2016-074 Interconnection (TOIF) (NPPD)</t>
  </si>
  <si>
    <t>Expand the existing Sweetwater 345kV Substation to accommodate GEN-2016-074 interconnection request</t>
  </si>
  <si>
    <t>Sidney 115kV GEN-2016-147 Interconnection Costs</t>
  </si>
  <si>
    <t>Sidney 115kV GEN-2016-147 Interconnection Costs (TOIF) (TSGT)</t>
  </si>
  <si>
    <t>Construct one (1) 115 kV line terminal, line switches, dead end structure, line relaying, communications, revenue metering, line arrestor, and all associated equipment and facilities necessary to accept transmission line from Interconnection Customer’s Generating Facility.</t>
  </si>
  <si>
    <t>Sidney 115kV GEN-2016-147 Interconnection Costs (Non-Shared NU) (TSGT)</t>
  </si>
  <si>
    <t>Construct one (1) 230 kV power circuit breaker, two (2) 115 kV power circuit breakers, control panels, line relaying, disconnect switches, structures, foundations, conductors, insulators, and all other associated work and materials.</t>
  </si>
  <si>
    <t>Bismark to Glenham GEN-2016-087 Interconnection Costs</t>
  </si>
  <si>
    <t>Bismark to Glenham 230kV GEN-2016-087 Interconnection (TOIF) (WAPA)</t>
  </si>
  <si>
    <t xml:space="preserve">Construct one (1) 230 kV line terminal, line switches, dead end structure, line relaying, communications, revenue metering, line arrestor, and the re-route of the Glenham line to the new 230 kV line bay. </t>
  </si>
  <si>
    <t xml:space="preserve">Viola 345/138 kV Transformer CKT 2 </t>
  </si>
  <si>
    <t>GEN-2016-119 Tap - Arcadia 345kV (DISIS-2016-002-3)</t>
  </si>
  <si>
    <t>Build new terminal at new substation on Sooner to Spring Creek line being built for Gen-2016-119. Expand Arcadia Substation and re-route four transmission lines to allow for room for new transmission line to be brought in. Build approximately 47 miles of new 345kV line from new substation to Arcadia.</t>
  </si>
  <si>
    <t>Viola 345/138 kV Transformer CKT 2 (DISIS-2016-002-2)</t>
  </si>
  <si>
    <t>Install a new 345 kV terminal on a new rung consisting of  two (2) breakers, four (4) switches, and two (2) control panels. Install a new 138 kV terminal on an existing rung consisting of one (1) breaker, three (3) switches, three (3) PTs, and one (1) 400/440 MVA 345-138 kV transformer with LTCs. Network Upgrade shared among fourteen requests: GEN-2016-100, GEN-2016-101, GEN-2016-119, GEN-2016-128, GEN-2016-133, GEN-2016-134, GEN-2016-137, GEN-2016-138, GEN-2016-139, GEN-2016-141, GEN-2016-142, GEN-2016-145, GEN-2016-146, GEN-2016-153</t>
  </si>
  <si>
    <t>Sub - Chisholm - Gracemont 345 kV</t>
  </si>
  <si>
    <t>Gracemont 345 kV</t>
  </si>
  <si>
    <t>DISIS-2017-001</t>
  </si>
  <si>
    <t xml:space="preserve">At the existing Gracmont 345 kV substation, update  relay settings to accommodate new protection settings. </t>
  </si>
  <si>
    <t>Benton 345kV GEN-2016-162 and 163 Interconnection (TOIF) (WERE)</t>
  </si>
  <si>
    <t>Construct one (1) new 345 kV dead-end, one (1) new 345 kV disconnect switch, three (3) new voltage transformers, three (3) new current transformers, and one (1) new line panel.</t>
  </si>
  <si>
    <t xml:space="preserve">XFR - Thedford 345/115 kV </t>
  </si>
  <si>
    <t>Thedford 345/115 kV Transformer</t>
  </si>
  <si>
    <t>Cherry County 345 kV</t>
  </si>
  <si>
    <t>Thedford</t>
  </si>
  <si>
    <t>Install new 345/115 kV 400 MVA transformer at Thedford substation. Install any necessary 115 kV terminal equipment.</t>
  </si>
  <si>
    <t>345/115</t>
  </si>
  <si>
    <t>Thedford 345 kV Terminal Upgrades</t>
  </si>
  <si>
    <t>Install any necessary 345 kV terminal equipment at Thedford associated with new 345/115 kV transformer.</t>
  </si>
  <si>
    <t>Line - Elmore - Paoli 69 kV Rebuild</t>
  </si>
  <si>
    <t>Elmore - Paoli 69 kV Ckt 1 Rebuild</t>
  </si>
  <si>
    <t>ELMORE</t>
  </si>
  <si>
    <t>PAOLI</t>
  </si>
  <si>
    <t xml:space="preserve">Rebuild 10.8-mile 69 kV line from Elmore to Paoli. </t>
  </si>
  <si>
    <t>Line - Sara Road - Sunshine Canyon 69 kV Ckt 1 Rebuild</t>
  </si>
  <si>
    <t>Sara Road - Sunshine Canyon 69 kV Ckt 1 Rebuild</t>
  </si>
  <si>
    <t>MUSTANG</t>
  </si>
  <si>
    <t>SUNSHINE CANYON</t>
  </si>
  <si>
    <t xml:space="preserve">Rebuild 10-mile 69 kV line from Sara Road to Sunshine Canyon. </t>
  </si>
  <si>
    <t>Multi - Gentleman - Cherry Co. - Holt Co. 345 kV</t>
  </si>
  <si>
    <t>Cherry Co. - Gentleman 345 kV Ckt 1</t>
  </si>
  <si>
    <t>Gerald Gentleman Station</t>
  </si>
  <si>
    <t>Build new 110-mile 345 kV line from Gerald Gentleman Station substation to new Cherry County substation. This upgrade is contingent upon approval from Western Area Power Administration ("WAPA") to tap the Grand Island - Fort Thompson 345 kV line.</t>
  </si>
  <si>
    <t>Cherry Co. Substation 345 kV</t>
  </si>
  <si>
    <t>Build new Cherry County 345 kV substation and install necessary terminal equipment. This upgrade is contingent upon approval from WAPA to tap the Grand Island - Fort Thompson 345 kV line.</t>
  </si>
  <si>
    <t>Cherry Co. - Holt Co. 345 kV Ckt 1</t>
  </si>
  <si>
    <t>Build new 117-mile 345 kV line from new Cherry County substation to new Holt County substation. This upgrade is contingent upon approval from WAPA to tap the Grand Island - Fort Thompson 345 kV line.</t>
  </si>
  <si>
    <t>Holt Co. Substation 345 kV</t>
  </si>
  <si>
    <t>Add line bay terminal equipment as necessary to connect, commission and operate the 345 kV line from Thedford to Holt County Substation.</t>
  </si>
  <si>
    <t>Device - Hazelton 69 kV</t>
  </si>
  <si>
    <t>Hazelton 69 kV Capacitor</t>
  </si>
  <si>
    <t>DPA-2012-MAR-143-147</t>
  </si>
  <si>
    <t>HAZELTON</t>
  </si>
  <si>
    <t>Install two 4.8 Mvar capacitors at Hazelton 69 kV for total of 9.6 Mvar.</t>
  </si>
  <si>
    <t>Device - Hazelton 69 kV #2</t>
  </si>
  <si>
    <t>Hazelton Capacitor 69 kV #2</t>
  </si>
  <si>
    <t>DPA-2012-MAR-151-154-161-JUL-218-SEP-243</t>
  </si>
  <si>
    <t>Install new 69 kV 4.8-Mvar capacitor at Hazelton substation.</t>
  </si>
  <si>
    <t>Device - Sandy Corner 138 kV</t>
  </si>
  <si>
    <t>Sandy Corner 138 kV Cap Bank</t>
  </si>
  <si>
    <t>Sandy Corner 138 kV</t>
  </si>
  <si>
    <t>Add 20 Mvar of capacitance at Sandy Corner 138 kV.</t>
  </si>
  <si>
    <t>Line - Lincoln - Meeker 138 kV Ckt 1 New Line</t>
  </si>
  <si>
    <t>Lincoln - Meeker 138 kV Ckt 1 New Line (WFEC)</t>
  </si>
  <si>
    <t>Lincoln 138kv</t>
  </si>
  <si>
    <t>MEEKER</t>
  </si>
  <si>
    <t>Construct new 8.5-mile 138 kV line from Lincoln to Meeker.</t>
  </si>
  <si>
    <t>Sub - Cleo Junction 138 kV Terminal Upgrades</t>
  </si>
  <si>
    <t>Cleo Junction 138 kV Terminal Upgrades</t>
  </si>
  <si>
    <t>CLEO JCT</t>
  </si>
  <si>
    <t>Install 3-breaker ring bus at Cleo Junction to allow load to be moved from 69 kV to 138 kV.</t>
  </si>
  <si>
    <t>Sub - Sallisaw 161 kV Terminal Upgrades</t>
  </si>
  <si>
    <t>Sallisaw 161 kV Terminal Upgrades</t>
  </si>
  <si>
    <t>Sallisaw</t>
  </si>
  <si>
    <t>Install ring bus at Sallisaw 161 kV substation.</t>
  </si>
  <si>
    <t>Multi - Driftwood 138/69 kV Substation and Transformer</t>
  </si>
  <si>
    <t>Driftwood 138 kV Substation</t>
  </si>
  <si>
    <t>Tap the 138 kV line from Byron to Cherokee City to construct new Driftwood substation.  Install any required 138 kV terminal upgrades required to install 138/69 kV transformer.</t>
  </si>
  <si>
    <t>Driftwood 138/69 kV Transformer</t>
  </si>
  <si>
    <t>HAZELTON JCT</t>
  </si>
  <si>
    <t>Install new 138/69 kV transformer at new Driftwood substation.  Install new 69 kV terminal for 69 kV line from Hazelton Junction.</t>
  </si>
  <si>
    <t>138/69</t>
  </si>
  <si>
    <t>Multi - DeGrasse - Knob Hill 138 kV New Line and DeGrasse 345/138 kV Transformer</t>
  </si>
  <si>
    <t>DeGrasse 138 kV  Substation (WFEC)</t>
  </si>
  <si>
    <t>Tap the existing 138 kV line from Mooreland to Rose Valley and terminate both end points into the new DeGrasse substation.  WFEC and Oklahoma Gas and Electric Company shall decide who shall build how much of these Network Upgrades and shall provide such information, along with specific cost estimates for each DTO's portion of the Network Upgrades, to SPP in its response to this NTC.</t>
  </si>
  <si>
    <t>Sub - Carlsbad - Pecos 115 kV Terminal Upgrades</t>
  </si>
  <si>
    <t>Carlsbad - Pecos 115 kV Terminal Upgrades</t>
  </si>
  <si>
    <t>SPP-2015-AG1-AFS-6</t>
  </si>
  <si>
    <t>Carlsbad Interchange 115 kV</t>
  </si>
  <si>
    <t>Pecos Interchange 115 kV</t>
  </si>
  <si>
    <t>Install terminal upgrades at Carlsbad and/or Pecos to increase the rating of the 115 kV line between the substations.</t>
  </si>
  <si>
    <t xml:space="preserve">Sub - Texas County - Hitchland 115 kV bus </t>
  </si>
  <si>
    <t xml:space="preserve">Texas County 115 kV Terminal Upgrades #1 </t>
  </si>
  <si>
    <t>Texas County Interchange 115 kV</t>
  </si>
  <si>
    <t>Hitchland Interchange 115 kV</t>
  </si>
  <si>
    <t>Upgrade terminal equipment on the Texas County - Hitchland 115 kV Ckt 1 at Texas County.</t>
  </si>
  <si>
    <t>Texas County 115 kV Terminal Upgrades #2</t>
  </si>
  <si>
    <t>Upgrade terminal equipment on the Texas County - Hitchland 115 kV Ckt 2 at Texas County.</t>
  </si>
  <si>
    <t>KPP</t>
  </si>
  <si>
    <t>Line - City of Winfield - Oak 69 kV Reconductor</t>
  </si>
  <si>
    <t>City of Winfield - Rainbow 69 kV Ckt 1</t>
  </si>
  <si>
    <t>SPP-2016-AG2-AFS-2</t>
  </si>
  <si>
    <t>Reconductor 4 miles of 69 kV transmission line from City of Winfield to Rainbow.</t>
  </si>
  <si>
    <t>Oak - Rainbow 69 kV Ckt 1</t>
  </si>
  <si>
    <t>SPP-2016-AG2-AFS-1</t>
  </si>
  <si>
    <t>Reconductor 5.1 miles of 69 kV transmission line from Oak to Rainbow.</t>
  </si>
  <si>
    <t>Line - Etter - Moore - 115 kV</t>
  </si>
  <si>
    <t>Etter - Moore 115 kV Rebuild</t>
  </si>
  <si>
    <t>Moore County Interchange East Bus 115 kV</t>
  </si>
  <si>
    <t>Etter Rural Sub 115 kV</t>
  </si>
  <si>
    <t>Rebuild 10.83-mile 115 kV line from Etter to Moore.</t>
  </si>
  <si>
    <t>Multi - Sheldon - Monolith 115 kV</t>
  </si>
  <si>
    <t>Monolith 345 kV Substation</t>
  </si>
  <si>
    <t>DPA-2016-December-703</t>
  </si>
  <si>
    <t>Tap the existing 345 kV line from Moore to Cooper to construct the new Monolith substation approximately 1 mile from Moore.  Install any necessary 345 kV terminal equipment.</t>
  </si>
  <si>
    <t>Monolith 345/115 kV Transformer #1</t>
  </si>
  <si>
    <t>Add a new 345/115 kV ckt 1 transformer at Monolith substation.</t>
  </si>
  <si>
    <t>Monolith 345/115 kV Transformer #2</t>
  </si>
  <si>
    <t>Add a new 345/115 kV ckt 2 transformer at Monolith substation.</t>
  </si>
  <si>
    <t>Monolith 115 kV Substation Upgrades</t>
  </si>
  <si>
    <t>Re-terminate Firth - Sheldon 115 kV line at Monolith 115 kV sub rather than Sheldon 115 kV sub.</t>
  </si>
  <si>
    <t>Sheldon - Monolith 115 kV Ckt 1 New Line</t>
  </si>
  <si>
    <t>Build new 1 mile, 115 kV line from Sheldon to Monolith.</t>
  </si>
  <si>
    <t>Sheldon 115 kV Terminal Upgrades</t>
  </si>
  <si>
    <t>Upgrade all terminal equipment in northern half of Sheldon 115 kV substation to achieve Sheldon - Monolith 115 kV line rating of no less than 400/400 MVA</t>
  </si>
  <si>
    <t>Device - Dover SW 69 kV Cap Bank</t>
  </si>
  <si>
    <t>Dover SW 69 kV Cap Bank</t>
  </si>
  <si>
    <t>DPA-2017-August-767-774-776</t>
  </si>
  <si>
    <t>Add new 14.4 MVAR capacitor bank at Dover SW 69 kV.</t>
  </si>
  <si>
    <t>Device - Cherokee SW 69 kV Cap Bank</t>
  </si>
  <si>
    <t>Cherokee SW 69 kV Cap Bank</t>
  </si>
  <si>
    <t>CHEROKEE SW</t>
  </si>
  <si>
    <t>Add new 28.8 MVAR capacitor bank at Cherokee SW 69 kV.</t>
  </si>
  <si>
    <t>Multi - Park Community - Sunshine 138 kV</t>
  </si>
  <si>
    <t>Park Community 138 kV Substation</t>
  </si>
  <si>
    <t>New Park Community 138 kV substation with 3-terminal flat bus.</t>
  </si>
  <si>
    <t>Omega - Park Community 138 kV Ckt 1 New Line</t>
  </si>
  <si>
    <t>KINGFISHER</t>
  </si>
  <si>
    <t>Construct new 9.4 mile 138 kV line from Omega - Park Community.  Complete necessary terminal upgrades at Omega.</t>
  </si>
  <si>
    <t>Omega - Watonga SW 138 kV Ckt 1 Voltage Conversion</t>
  </si>
  <si>
    <t>WATONGA SW</t>
  </si>
  <si>
    <t>Convert 7.9 mile 69 kV line from Omega - Watonga SW to 138 kV.  Complete necessary terminal upgrades at Watonga SW.</t>
  </si>
  <si>
    <t>Okeene - Watonga SW 138 kV Ckt 1 Voltage Conversion</t>
  </si>
  <si>
    <t>Convert 17.2 mile 69 kV line from Okeene - Watonga SW to 138 kV. Complete necessary terminal upgrades at Okeene.</t>
  </si>
  <si>
    <t>Calumet - Watonga SW 138 kV Ckt 1 Voltage Conversion</t>
  </si>
  <si>
    <t>CALUMET</t>
  </si>
  <si>
    <t>Convert 16.8 mile 69 kV line from Calumet - Watonga SW to 138 kV.</t>
  </si>
  <si>
    <t>Calumet - Concho 138 kV Ckt 1 Voltage Conversion</t>
  </si>
  <si>
    <t>CONCHO</t>
  </si>
  <si>
    <t>Convert 9.0 mile 69 kV line from Calumet - Concho to 138 kV.  Complete necessary terminal upgrades at Concho.</t>
  </si>
  <si>
    <t>Calumet - Cana 138 kV Ckt 1 Voltage Conversion</t>
  </si>
  <si>
    <t>Convert 9.1 mile 69 kV line from Calumet - Cana to 138 kV.  Complete necessary terminal upgrades at Cana.</t>
  </si>
  <si>
    <t>Calumet 138 kV Substation</t>
  </si>
  <si>
    <t>New Calumet 138 kV substation with 4-terminal ring bus.</t>
  </si>
  <si>
    <t>Cana - El Reno Jct 138 kV Ckt 1 Voltage Conversion</t>
  </si>
  <si>
    <t>EL RENO</t>
  </si>
  <si>
    <t>Convert 3.3 mile 69 kV line from Cana - El Reno Jct to 138 kV.  Complete necessary terminal upgrades at El Reno Jct.</t>
  </si>
  <si>
    <t>El Reno - El Reno Jct 138 kV Ckt 1 Voltage Conversion</t>
  </si>
  <si>
    <t>EL RENO SW</t>
  </si>
  <si>
    <t>Convert 6.5 mile 69 kV line from El Reno - El Reno Jct to 138 kV.  Complete necessary terminal upgrades at El Reno.</t>
  </si>
  <si>
    <t>El Reno - Mustang 138 kV Ckt 1 Voltage Conversion</t>
  </si>
  <si>
    <t>Convert 21.3 mile 69 kV line from El Reno - Mustang to 138 kV.  Complete necessary terminal upgrades at Mustang.</t>
  </si>
  <si>
    <t>Mustang - Sara Road 138 kV Ckt 1 Voltage Conversion</t>
  </si>
  <si>
    <t>Convert 2.1 mile 69 kV line from Mustang - Sara Road to 138 kV.  Complete necessary terminal upgrades at Sara Road.</t>
  </si>
  <si>
    <t>Sara Road - Sunshine 138 kV Ckt 1 Voltage Conversion</t>
  </si>
  <si>
    <t>Convert 10.0 mile 69 kV line from Sara Road - Sunshine to 138 kV.</t>
  </si>
  <si>
    <t>Cogar - El Reno Jct 138 kV Ckt 1 Voltage Conversion</t>
  </si>
  <si>
    <t>COGAR</t>
  </si>
  <si>
    <t>Convert 10.6 mile 69 kV line from Cogar - El Reno Jct to 138 kV.</t>
  </si>
  <si>
    <t>Kingfisher SW 138 kV Substation</t>
  </si>
  <si>
    <t>Tap the East Kingfisher - Reeding 138 kV line and construct new Kingfisher SW 138 kV substation with 4-terminal ring bus.</t>
  </si>
  <si>
    <t>Concho - Kingfisher SW 138 kV Ckt 1 New Line</t>
  </si>
  <si>
    <t>Construct new 8.5 mile 138 kV line from Concho - Kingfisher SW.</t>
  </si>
  <si>
    <t>Carlisle - Murphy 115kV Terminal Upgrades</t>
  </si>
  <si>
    <t>Carlisle - Murphy 115 kV Terminal Upgrades</t>
  </si>
  <si>
    <t>Carlisle Interchange 115 kV</t>
  </si>
  <si>
    <t>Murphy Sub 115 kV</t>
  </si>
  <si>
    <t>Replace terminal equipment on the Carlisle to Murphy (circuit V40) line and address any line clearance concerns to meet or exceed the conductor rating.</t>
  </si>
  <si>
    <t>Line - Cogar - OU SW 138 kV</t>
  </si>
  <si>
    <t>Cogar - Cleveland Jct 138 kV Ckt 1 Voltage Conversion</t>
  </si>
  <si>
    <t>DPA-2017-December-815</t>
  </si>
  <si>
    <t>Convert 12.0 mile 69 kV line from Cogar - Cleveland Junction to 138 kV.</t>
  </si>
  <si>
    <t>Cleveland Jct - Amber Tap 138 kV Ckt 1 Voltage Conversion</t>
  </si>
  <si>
    <t>Convert 13.8 mile 69 kV line from Cleveland Jct - Amber Tap to 138 kV.</t>
  </si>
  <si>
    <t>Amber Tap - Blanchard 138 kV Ckt 1 Voltage Conversion</t>
  </si>
  <si>
    <t>BLANCHARD</t>
  </si>
  <si>
    <t>Convert 15.2 mile 69 kV line from Amber Tap - Blanchard to 138 kV.</t>
  </si>
  <si>
    <t>Blanchard - OU SW 138 kV Ckt 1 Voltage Conversion</t>
  </si>
  <si>
    <t>OU SWITCH 4</t>
  </si>
  <si>
    <t>Convert 2.1 mile 69 kV line from Blanchard - OU SW to 138 kV.</t>
  </si>
  <si>
    <t>Cleveland Jct - Anadarko 138 kV Ckt 1 Voltage Conversion</t>
  </si>
  <si>
    <t>Convert 11.1 miles of double circuit 69 kV line from Cleveland Junction - Anadarko to single circuit 138 kV.</t>
  </si>
  <si>
    <t>XFR - McDowell 230/115 kV Ckt 1</t>
  </si>
  <si>
    <t>McDowell Creek 230/115kV Substation</t>
  </si>
  <si>
    <t>Tap Moore-Potter 230kV and tap Exell-Fain 115kV and tie into a new substation at McDowell Creek.</t>
  </si>
  <si>
    <t>McDowell Creek 230/115kV Transformer</t>
  </si>
  <si>
    <t>Install a 230/115 kV transformer at the McDowell Creek substation</t>
  </si>
  <si>
    <t>Multi - China Draw - Road Runner 345 kV</t>
  </si>
  <si>
    <t>Bopco - Road Runner 345 kV Ckt 1 New Line</t>
  </si>
  <si>
    <t>DPA-2017-November-808</t>
  </si>
  <si>
    <t>Road Runner 345 kV</t>
  </si>
  <si>
    <t>Build new 21 mile 345 kV line from Bopco to Road Runner.</t>
  </si>
  <si>
    <t>Bopco - China Draw 345 kV Ckt 1 New Line</t>
  </si>
  <si>
    <t>Build new 19 mile 345 kV line from Bopco to China Draw.</t>
  </si>
  <si>
    <t>Bopco 345/115 kV Ckt 1 Transformer</t>
  </si>
  <si>
    <t>Construct 345/115 kV transformer at Bopco substation.</t>
  </si>
  <si>
    <t>Bopco 345/115 kV Ckt 2 Transformer</t>
  </si>
  <si>
    <t>Construct second 345/115 kV transformer at Bopco substation.</t>
  </si>
  <si>
    <t>Bopco 345 kV Substation</t>
  </si>
  <si>
    <t xml:space="preserve">Build 345 kV portion of new 345/115 kV Bopco substation.  </t>
  </si>
  <si>
    <t>Bopco 115 kV Substation</t>
  </si>
  <si>
    <t xml:space="preserve">Build 115 kV portion of new 345/115 kV Bopco substation.  This includes work to reterminate the Wood Draw - Red Bluff 115 kV line into the new substation. </t>
  </si>
  <si>
    <t>OPPD</t>
  </si>
  <si>
    <t>Multi - S1361</t>
  </si>
  <si>
    <t>S1209 - S1231 Ckt 2 161 kV Reconductor</t>
  </si>
  <si>
    <t>DPA-2018-February-841</t>
  </si>
  <si>
    <t>Sub 1209</t>
  </si>
  <si>
    <t>Sub 1231</t>
  </si>
  <si>
    <t>Reconductor 3.3 miles of S1209 - S1231 161 kV Ckt 2</t>
  </si>
  <si>
    <t>Device - Clear Creek Tap 69 kV Cap Bank</t>
  </si>
  <si>
    <t>Clear Creek Tap 69 kV Cap Bank</t>
  </si>
  <si>
    <t>DPA-2018-June-902</t>
  </si>
  <si>
    <t>New cap bank(s) totaling 18 MVAR at Clear Creek Tap 69kV substation.</t>
  </si>
  <si>
    <t>Sub - Westmoore 138 kV</t>
  </si>
  <si>
    <t>Westmoore 138 kV Breakers</t>
  </si>
  <si>
    <t>WESTMOORE 138</t>
  </si>
  <si>
    <t>Replace 2 breakers at Westmoore 138 kV with 40 kA breakers</t>
  </si>
  <si>
    <t>(EAC calculated for NTC BPID's only: P19132001 &amp; P19132009)</t>
  </si>
  <si>
    <t>Sub - Hale Cty Interchange 115 kV</t>
  </si>
  <si>
    <t>Hale County Interchange 115 kV Breakers</t>
  </si>
  <si>
    <t>Hale Co Interchange 115 kV</t>
  </si>
  <si>
    <t>Replace 3 breakers at Hale County Interchange 115 kV with 40 kA breakers</t>
  </si>
  <si>
    <t>Sub - Canaday 115 kV</t>
  </si>
  <si>
    <t>Canaday 115 kV Breakers</t>
  </si>
  <si>
    <t>Canaday</t>
  </si>
  <si>
    <t>Replace 5 breakers at Canaday 115 kV with 40 kA breakers</t>
  </si>
  <si>
    <t>Sub - Hastings 115 kV</t>
  </si>
  <si>
    <t>Hastings 115 kV Breakers</t>
  </si>
  <si>
    <t>Hastings</t>
  </si>
  <si>
    <t>Replace 2 breakers at Hastings 115 kV with 40 kA breakers</t>
  </si>
  <si>
    <t xml:space="preserve">Sub - Moore 13.8 kV Breaker </t>
  </si>
  <si>
    <t>Moore 13.8 kV Breaker</t>
  </si>
  <si>
    <t>Moore</t>
  </si>
  <si>
    <t>Replace 1 breaker at Moore 13.8 kV with 40 kA breakers</t>
  </si>
  <si>
    <t>EM</t>
  </si>
  <si>
    <t>Sub - Craig 161 kV</t>
  </si>
  <si>
    <t>Craig 161 kV Breaker</t>
  </si>
  <si>
    <t>CRAIG 161 KV</t>
  </si>
  <si>
    <t>Replace 1 breaker at Craig 161 kV with 63 kA breakers</t>
  </si>
  <si>
    <t>Sub - Leeds 161 kV</t>
  </si>
  <si>
    <t>Leeds 161 kV Breakers</t>
  </si>
  <si>
    <t>LEEDS 161 KV</t>
  </si>
  <si>
    <t>Replace 2 breakers at Leeds 161 kV with 40 kA breakers</t>
  </si>
  <si>
    <t>Sub - Southtown 161 kV</t>
  </si>
  <si>
    <t>Southtown 161 kV Breakers</t>
  </si>
  <si>
    <t>SOUTHTOWN 161 KV</t>
  </si>
  <si>
    <t>Replace 4 breakers at Southtown 161 kV with 40 kA breakers</t>
  </si>
  <si>
    <t>Sub - Anadarko 138 kV</t>
  </si>
  <si>
    <t>Anadarko 138 kV Breakers</t>
  </si>
  <si>
    <t>Replace 3 breakers at Anadarko 138 kV with 63 kA breakers</t>
  </si>
  <si>
    <t>Sub - Washita 69 kV</t>
  </si>
  <si>
    <t>Washita 69 kV Breaker</t>
  </si>
  <si>
    <t>WASHITA</t>
  </si>
  <si>
    <t>Replace 1 breaker at Washita 69 kV with 40 kA</t>
  </si>
  <si>
    <t>Sub - Mooreland 138/69 kV Breakers</t>
  </si>
  <si>
    <t>Mooreland 138 kV Breakers #2</t>
  </si>
  <si>
    <t>Replace 12 breakers at Mooreland 138 kV with 40 kA breakers</t>
  </si>
  <si>
    <t>Mooreland 69 kV Breakers #2</t>
  </si>
  <si>
    <t>Replace 2 breakers at Mooreland 69 kV with 40 kA breakers</t>
  </si>
  <si>
    <t>Multi - Marshall County - Smittyville - Baileyville - South Seneca 115 kV</t>
  </si>
  <si>
    <t>Baileyville - South Seneca 115kV Ckt 1</t>
  </si>
  <si>
    <t>BAILEYVILLE N.M. STATION 115 KV (NEMAHA MARSHALL R</t>
  </si>
  <si>
    <t>SOUTH SENECA 115 KV</t>
  </si>
  <si>
    <t>Rebuild 4 miles of 115 kV line from Baileyville to South Seneca and upgrade any necessary terminal equipment at Baileyville and/or South Seneca to increase the summer emergency rating to 239 MVA</t>
  </si>
  <si>
    <t>Multi-Marshall County - Baileyville - South Seneca 115 kV</t>
  </si>
  <si>
    <t>SMITTYVILLE N.M. COOP 115 KV (NEMAHA MARSHALL R.E.</t>
  </si>
  <si>
    <t>Tear down 7.99 miles of 115 kV line from Baileyville to Smittyville, 2.17 miles of 115 kV line from Marshall County to  Smittyville, and the Smittyville substation, rebuild 10.16 miles of 115 kV line from Baileyville to Marshall County and upgrade any necessary terminal equipment at Marshall County and/or Baileyville to increase the summer emergency rating to 239 MVA</t>
  </si>
  <si>
    <t>States Edge</t>
  </si>
  <si>
    <t>Device- Gypsum 69 kV Capacitor Bank</t>
  </si>
  <si>
    <t>Gypsum 69 kV Capacitor Bank</t>
  </si>
  <si>
    <t>GYPSUM</t>
  </si>
  <si>
    <t>Install a new 12 MVAR capacitor bank at Gypsum 69 kV substation.</t>
  </si>
  <si>
    <t>69/69</t>
  </si>
  <si>
    <t>Sub - Lubbock South - Jones 230 kV Ckt 1 &amp; 2 Terminal Upgrades</t>
  </si>
  <si>
    <t>Lubbock South - Jones 230  kV Ckt 1 Terminal Upgrades</t>
  </si>
  <si>
    <t>Lubbock South Interchange 230 kV</t>
  </si>
  <si>
    <t>Jones Station Bus#1 230 kV</t>
  </si>
  <si>
    <t>Increase clearances and upgrade any necessary terminal equipment at Jones and/or Lubbock South 230 kV station</t>
  </si>
  <si>
    <t>Lubbock South - Jones 230kV Ckt 2 Terminal Upgrades</t>
  </si>
  <si>
    <t>Sub - Cleo Corner - Cleo Junction 69kV</t>
  </si>
  <si>
    <t>Cleo Corner - Cleo Junction 69kV Ckt 1 Terminal Upgrades</t>
  </si>
  <si>
    <t>CLEO CORNER 69</t>
  </si>
  <si>
    <t>Upgrade any necessary terminal equipment at Cleo Corner and/or Cleo Junction to increase the summer emergency rating to 48 MVA</t>
  </si>
  <si>
    <t>Sub - Firth 115kV</t>
  </si>
  <si>
    <t>Firth Cap Bank 115kV Ckt 1</t>
  </si>
  <si>
    <t>Firth</t>
  </si>
  <si>
    <t>Install new 15 MVAR capacitor bank at Firth 115 kV substation.</t>
  </si>
  <si>
    <t>Firth 115 kV Substation Expansion</t>
  </si>
  <si>
    <t>Expand the existing Firth 115 kV substation to accommodate a new 15 MVAR capacitor bank.</t>
  </si>
  <si>
    <t>Multi-Hobbs Interchange-Millen 115kV</t>
  </si>
  <si>
    <t>Hobbs Interchange to Millen Rebuild 115 kV Ckt1</t>
  </si>
  <si>
    <t>DPA-2018-Mar-854</t>
  </si>
  <si>
    <t>Hobbs Interchange 115 kV</t>
  </si>
  <si>
    <t>Millen Sub 115 kV</t>
  </si>
  <si>
    <t>Rebuild 10.5 miles of Hobbs Interchange to Millen 115kV Line</t>
  </si>
  <si>
    <t>Johnson Draw 115 kV Capacitor Bank</t>
  </si>
  <si>
    <t>Johnson Draw 115 kV</t>
  </si>
  <si>
    <t>New 28.8 MVAR capacitor bank addition at Johnson Draw 115kV</t>
  </si>
  <si>
    <t>Multi - Neset - New Town 230 kV</t>
  </si>
  <si>
    <t>Neset - Northshore 230 kV Ckt 1</t>
  </si>
  <si>
    <t>DPA-2018-August-918</t>
  </si>
  <si>
    <t>Neset 230 kV Bus</t>
  </si>
  <si>
    <t>Build new 28 mile 230kV line from Neset to Northshore.</t>
  </si>
  <si>
    <t>MWE</t>
  </si>
  <si>
    <t>Northshore - New Town 115 kV Ckt 1</t>
  </si>
  <si>
    <t>Build new 20 mile 115 kV line from Northshore to New Town.</t>
  </si>
  <si>
    <t>North Shore 230/115 kV Transformer</t>
  </si>
  <si>
    <t>Build new 230/115 kV Transformer at North Shore substation</t>
  </si>
  <si>
    <t>Northshore 230 kV Substation</t>
  </si>
  <si>
    <t>Build new Northshore 230/115 kV Substation to replace existing switch</t>
  </si>
  <si>
    <t>SUB - Marietta - Rocky Point 69 kV</t>
  </si>
  <si>
    <t>Marietta 69 kV</t>
  </si>
  <si>
    <t>Delay - Mitigation Window</t>
  </si>
  <si>
    <t xml:space="preserve">Install any necessary protection equipment at Marietta to change the operational status from normally open to normally closed </t>
  </si>
  <si>
    <t>CBPC</t>
  </si>
  <si>
    <t>Sub-Flint Hills 69 kV Switching Station</t>
  </si>
  <si>
    <t>Sub - Donald Feldman 69kV Switching Station</t>
  </si>
  <si>
    <t xml:space="preserve">DPA-2019-March-1011 </t>
  </si>
  <si>
    <t>Construct a new switching station at Flint Hills connecting the MEC Clarksville line and Corn Belt's Parkersburg and Plainfield line</t>
  </si>
  <si>
    <t>XFR-Riverdale 230/115 kV Transformer ckt 2</t>
  </si>
  <si>
    <t>Riverdale 230/115 kV Transformer ckt  2</t>
  </si>
  <si>
    <t>DPA-2019-June-1058</t>
  </si>
  <si>
    <t>Riverdale</t>
  </si>
  <si>
    <t>Install a new 230/115 kV 187 MVA transformer located at Riverdale substation</t>
  </si>
  <si>
    <t>Line - Allen - Quaker 115kV</t>
  </si>
  <si>
    <t>Allen - Quaker 115 kV Ckt 1 Rebuild</t>
  </si>
  <si>
    <t>Allen Sub 115 kV</t>
  </si>
  <si>
    <t>South Plains REC-Quaker 115 kV</t>
  </si>
  <si>
    <t>Rebuild 3.6 miles 115 kV line from Allen to Quaker and upgrade any necessary terminal equipment to achieve a summer emergency rating of 300 MVA</t>
  </si>
  <si>
    <t>Line - Allen - Lubbock South 115kV</t>
  </si>
  <si>
    <t>Allen - Lubbock South 115 kV Ckt 1 Rebuild</t>
  </si>
  <si>
    <t>Lubbock South Interchange 115 kV</t>
  </si>
  <si>
    <t>Rebuild 5.98 miles of 115 kV line from Allen to Lubbock and upgrade any necessary terminal equipment to achieve a summer emergency rating of 300 MVA.</t>
  </si>
  <si>
    <t>Jeff Koch</t>
  </si>
  <si>
    <t>Multi - Watford City 230/115 kV</t>
  </si>
  <si>
    <t>Watford City 230/115 kV Transformer Ckt 1 (KV1A)</t>
  </si>
  <si>
    <t>Replace the 230/115 kV transformer Ckt 1 at Watford City to achieve a summer emergency rating of 208 MVA</t>
  </si>
  <si>
    <t>Watford City 230/115 kV Transformer Ckt 2 (KV2A</t>
  </si>
  <si>
    <t>Upgrade any necessary terminal equipment at Watford City for the 230/115 kV transformer Ckt 2 to achieve a summer emergency rating of 208 MVA</t>
  </si>
  <si>
    <t xml:space="preserve">Device - Russell 115 kV </t>
  </si>
  <si>
    <t>Russell 115 kV Capacitor Bank</t>
  </si>
  <si>
    <t>Russell 115 KV</t>
  </si>
  <si>
    <t>Add new 24 MVAR capacitor bank at Russell 115 kV</t>
  </si>
  <si>
    <t>Sub - Northeast 161 kV</t>
  </si>
  <si>
    <t>Northeast 161 kV Breakers</t>
  </si>
  <si>
    <t>Replace three breakers at the Northeast 161 kV station with 63 kA breakers</t>
  </si>
  <si>
    <t>Sub - Leeds 161 kV #2</t>
  </si>
  <si>
    <t>Leeds 161 kV Breaker</t>
  </si>
  <si>
    <t>Replace 1 breaker at the Leeds 161 kV station with a 40 kA breaker</t>
  </si>
  <si>
    <t>Sub - Shawnee Mission 161 kV</t>
  </si>
  <si>
    <t>Shawnee Mission 161 kV  Breaker</t>
  </si>
  <si>
    <t>SHAWNEE MISSION 161 KV</t>
  </si>
  <si>
    <t>Replace 1 breaker at the Shawnee Mission 161 kV station with a 40 kA breaker</t>
  </si>
  <si>
    <t>Sub - Southtown 161 kV #2</t>
  </si>
  <si>
    <t>Southtown 161 kV Breaker</t>
  </si>
  <si>
    <t>Replace 1 breaker at the Southtown 161 kV station with a 40 kA breaker</t>
  </si>
  <si>
    <t xml:space="preserve">Line - Circleville - Goff 115 kV </t>
  </si>
  <si>
    <t>Circleville - Goff 115 kV Ckt 1 Rebuild</t>
  </si>
  <si>
    <t>CIRCLEVILLE 115 KV</t>
  </si>
  <si>
    <t>KING HILL N.M. COOP 115 KV (NEMAHA MARSHALL R.E.C.</t>
  </si>
  <si>
    <t>Rebuild 14.56 miles of 115 kV line from Circleville to Goff and upgrade any necessary terminal equipment to achieve a summer emergency rating of 239 MVA</t>
  </si>
  <si>
    <t xml:space="preserve">Line - Kelly - Goff 115 kV </t>
  </si>
  <si>
    <t>Goff - Kelly 115 kV Ckt 1 Rebuild</t>
  </si>
  <si>
    <t>KELLY 115 KV</t>
  </si>
  <si>
    <t>Rebuild 10.0 miles of 115 kV line from Goff to Kelly and upgrade any necessary terminal equipment to achieve a summer emergency rating 239 MVA</t>
  </si>
  <si>
    <t>Line - Cushing Tap - Shell Cushing Tap - Pipeline</t>
  </si>
  <si>
    <t>Cushing - Shell Pipeline Cushing Tap 69 kV Ckt 1 Rebuild</t>
  </si>
  <si>
    <t>CUSHING 69</t>
  </si>
  <si>
    <t>PIPELINE 69</t>
  </si>
  <si>
    <t>Rebuild 4.71 miles of 69 kV line from Cushing to Shell Pipeline Cushing Tap and upgrade any necessary terminal equipment to achieve a summer emergency rating of 72 MVA</t>
  </si>
  <si>
    <t>Pipeline - Shell Pipeline Cushing Tap 69 kV Ckt 1 Rebuild</t>
  </si>
  <si>
    <t>Rebuild 1.19 miles of 69 kV line from Pipeline to Shell Pipeline Cushing Tap and upgrade any necessary terminal equipment to  achieve a summer emergency rating of 72 MVA</t>
  </si>
  <si>
    <t>Sub - Anadarko 138 kV #2</t>
  </si>
  <si>
    <t>Anadarko 138 kV Breakers #2</t>
  </si>
  <si>
    <t>Replace 4 breakers at the Anadarko 138 kV station with a 63 kA breakers</t>
  </si>
  <si>
    <t>Sub - Bushland - Deaf Smith 230 kV</t>
  </si>
  <si>
    <t>Bushland - Deaf Smith 230 kV Terminal Upgrades</t>
  </si>
  <si>
    <t>Bushland Interchange 230 kV (POI: Wildorado Wind, 160MW)</t>
  </si>
  <si>
    <t>Deaf Smith County Interchange 230 kV</t>
  </si>
  <si>
    <t>Increase clearances and upgrade any necessary terminal equipment at Bushland and/or Deaf Smith 230 kV to achieve a summer emergency rating of 546 MVA.</t>
  </si>
  <si>
    <t>Sub - Newhart - Potter 230 kV</t>
  </si>
  <si>
    <t>Newhart - Potter 230 kV Terminal Upgrades</t>
  </si>
  <si>
    <t>Newhart Interchange 230 kV</t>
  </si>
  <si>
    <t>Potter County Interchange 230 kV</t>
  </si>
  <si>
    <t>Increase clearances and upgrade any necessary terminal equipment at Newhart and/or Potter 230 kV to achieve  a summer emergency rating of 540 MVA.</t>
  </si>
  <si>
    <t>Sub - Deaf Smith #6 - Friona 115 kV</t>
  </si>
  <si>
    <t>Deaf Smith #6 - Friona 115 kV Rebuild</t>
  </si>
  <si>
    <t>Deaf Smith REC-#6 115 kV</t>
  </si>
  <si>
    <t>Friona Sub 115 kV</t>
  </si>
  <si>
    <t>Rebuild 18.9 miles of 115 kV line from Deaf Smith #6  to Friona and upgrade any necessary terminal equipment at Deaf Smith #6 and/or Friona to achieve a summer emergency rating of 120 MVA</t>
  </si>
  <si>
    <t>Line - Carlisle - Murphy 115 kV #2</t>
  </si>
  <si>
    <t>Carlisle - Murphy 115 kV Ckt 1 Rebuild</t>
  </si>
  <si>
    <t>Rebuild 4.0 miles of 115 kV line from Carlisle to Murphy and upgrade any necessary terminal equipment to achieve a summer emergency rating of 240 MVA</t>
  </si>
  <si>
    <t>Line - Deaf Smith #6 - Hereford 115 kV</t>
  </si>
  <si>
    <t>Deaf Smith #6 - Hereford 115 kV Ckt 1 Rebuild</t>
  </si>
  <si>
    <t>Hereford Interchange 115 kV</t>
  </si>
  <si>
    <t>Rebuild 2.33 miles of 115 kV line from Deaf Smith #6 to Hereford and upgrade any necessary terminal equipment to achieve a summer emergency rating of 239 MVA</t>
  </si>
  <si>
    <t>Sub - Lubbock South - Wolfforth 230 kV</t>
  </si>
  <si>
    <t>Lubbock South - Wolfforth 230 kV Ckt 1 Terminal Upgrades #2</t>
  </si>
  <si>
    <t>Wolfforth Interchange 230 kV</t>
  </si>
  <si>
    <t xml:space="preserve">Increase clearances and upgrade any necessary terminal equipment at Lubbock South and/or Wolfforth to  achieve a summer emergency rating of 550 MVA </t>
  </si>
  <si>
    <t>NWE</t>
  </si>
  <si>
    <t>Multi - Aberdeen Junction - Richmond 115 kV</t>
  </si>
  <si>
    <t>Aberdeen Junction 115 kV Terminal Upgrades</t>
  </si>
  <si>
    <t>Install any necessary terminal equipment to support a new 115 kV line from Richmond to achieve a summer emergency rating of 139 MVA</t>
  </si>
  <si>
    <t>Device - Bismarck 12.47 kV</t>
  </si>
  <si>
    <t>Bismarck 12.47 kV Reactors</t>
  </si>
  <si>
    <t>Install 2x35 MVAR reactors at Bismarck to control voltage on the 230 kV transmission system</t>
  </si>
  <si>
    <t>MRES</t>
  </si>
  <si>
    <t>Device - Moorehead 230 kV</t>
  </si>
  <si>
    <t>Moorehead 230 kV Reactor</t>
  </si>
  <si>
    <t>Install 2x40 MVAR reactors at Moorehead to control voltage on the 115 kV and 230 kV transmission systems</t>
  </si>
  <si>
    <t>CPEC</t>
  </si>
  <si>
    <t>Device - Agate 115 kV</t>
  </si>
  <si>
    <t>Agate 115 kV Reactor</t>
  </si>
  <si>
    <t>Install 2x6 MVAR reactors at Agate to control voltage on the 115 kV transmission system</t>
  </si>
  <si>
    <t>Line - Cargill - Friona 115 kV</t>
  </si>
  <si>
    <t>Cargill - Friona 115 kV Ckt 1 Rebuild</t>
  </si>
  <si>
    <t>Rebuild 1.15 miles of existing 115 kV line from Cargill to Friona and upgrade any necessary terminal equipment to achieve a summer emergency rating of 240 MVA</t>
  </si>
  <si>
    <t>Line - Cargill - Deaf Smith #24 115 kV</t>
  </si>
  <si>
    <t>Cargill - Deaf Smith #24 115 kV Ckt 1 Rebuild</t>
  </si>
  <si>
    <t>Rebuild 7.74 miles of 115 kV line from Cargill to Deaf Smith #24 and upgrade any necessary terminal equipment to achieve a summer emergency rating of 240 MVA</t>
  </si>
  <si>
    <t>Line - Parmer - Deaf Smith #24 115 kV</t>
  </si>
  <si>
    <t>Parmer - Deaf Smith #24 115 kV Ckt 1 Rebuild</t>
  </si>
  <si>
    <t>Rebuild 1.16 miles of 115 kV line from Parmer - Deaf Smith #24 and upgrade any necessary terminal equipment to achieve a summer emergency rating of 240 MVA</t>
  </si>
  <si>
    <t>Line - Parmer - Deaf Smith #20 115 kV</t>
  </si>
  <si>
    <t>Parmer - Deaf Smith #20 115 kV Ckt 1 Rebuild</t>
  </si>
  <si>
    <t>Rebuild 7.6 miles of 115 kV line from Parmer - Deaf Smith #20 and upgrade any necessary terminal equipment to achieve a summer emergency rating of 240 MVA</t>
  </si>
  <si>
    <t>Multi - S3456 - S3458 345 kV, S3455 - S3740 345 kV, S1260 - S1362 161 kV</t>
  </si>
  <si>
    <t>S1260 - S1362 161 kV Ckt 1 Rebuild</t>
  </si>
  <si>
    <t>DPA-2018-October-949</t>
  </si>
  <si>
    <t>Rebuild 0.9 miles of 161 kV line from S1260 to S1362 line to achieve 243 MVA summer emergency rating.</t>
  </si>
  <si>
    <t>S3456 to S3458 345 kV Ckt 1 Terminal Upgrades</t>
  </si>
  <si>
    <t>Sub 3456</t>
  </si>
  <si>
    <t>Sub 3458 (Neb Cty)</t>
  </si>
  <si>
    <t>The upgrade disconnect switch and associated jumpers on S3456 to S3458 345 kV line to achieve at least a 981 MVA summer emergency rating.</t>
  </si>
  <si>
    <t>S3455 to S3740 345 kV CKT1 Rebuild</t>
  </si>
  <si>
    <t>Sub 3455</t>
  </si>
  <si>
    <t>Sub 3740</t>
  </si>
  <si>
    <t>Replace structures to increase clearance on S3455 to S3740 345 kV CKT1 (approximately 6-7 structures) to achieve a 1112 MVA summer emergency rating.</t>
  </si>
  <si>
    <t>Aberdeen Jct - Richmond 115 kV Ckt 1  (NWE)</t>
  </si>
  <si>
    <t>Build a new 13.5 mile 115 kV line from Aberdeen Junction to Richmond to achieve a summer emergency rating of 139 MVA</t>
  </si>
  <si>
    <t>Multi - Lil Axe - Lexington 138 kV Voltage Conversion</t>
  </si>
  <si>
    <t>Paoli - Lexington kV 138 kV</t>
  </si>
  <si>
    <t>DPA-2020-May-1203</t>
  </si>
  <si>
    <t>LEXINGTON</t>
  </si>
  <si>
    <t>Rebuild 14.3 miles of 69 kV line from  Paoli to Lexington  to 138 kV</t>
  </si>
  <si>
    <t xml:space="preserve">Lexington - Lil Axe 138 kV </t>
  </si>
  <si>
    <t>LITTLE AXE</t>
  </si>
  <si>
    <t>Rebuild 9.7 miles of 69 kV line from Lexington to Lil Axe to 138 kV</t>
  </si>
  <si>
    <t>Paoli 138 kV Terminal Upgrades</t>
  </si>
  <si>
    <t xml:space="preserve">Convert 69 kV terminal equipment  at Paoli Switch to 138 kV </t>
  </si>
  <si>
    <t>Canadian Switch138 kV Terminal Upgrades</t>
  </si>
  <si>
    <t>Convert 69 kV terminal equipment at Canadian Switch to 138 kV</t>
  </si>
  <si>
    <t>Sub -  Platte City 161 kV</t>
  </si>
  <si>
    <t xml:space="preserve">Platte City 161 kV Terminal Upgrade </t>
  </si>
  <si>
    <t>Upgrade the switch at Platte City 161 kV for the Platte City - Weston 161 kV line.</t>
  </si>
  <si>
    <t>Line - Kummer Ridge - Round Up 345 kV</t>
  </si>
  <si>
    <t>Kummer Ridge - Round Up 345 kV</t>
  </si>
  <si>
    <t xml:space="preserve">Build 33.2 mile new 345 kV line from Kummer Ridge to Round Up </t>
  </si>
  <si>
    <t>Kummer Ridge 345 kV Terminal Upgrades</t>
  </si>
  <si>
    <t>Install terminal equipment at Kummer Ridge substation 345 kV to support a new 345 kV line from Round Up</t>
  </si>
  <si>
    <t>Round Up 345 kV Terminal Upgrades</t>
  </si>
  <si>
    <t xml:space="preserve">Install terminal equipment at Round Up substation 345 kV to support a new 345 kV line from Kummer Ridge </t>
  </si>
  <si>
    <t>Install any necessary terminal equipment to support a new line  345 kV line from Border - Woodward 345 kV substation with a summer emergency rating of 1792 MVA</t>
  </si>
  <si>
    <t>James Horn</t>
  </si>
  <si>
    <t>MOD number added 16810 / BPID-P20266001, P20266003, P20266004, P20266005</t>
  </si>
  <si>
    <t>Sub - Jarbalo Junction 115 kV Breaker Upgrade</t>
  </si>
  <si>
    <t>Jarbalo Junction 115 kV Breaker</t>
  </si>
  <si>
    <t>Replace breaker 115-483 at the Jarbalo Junction substation</t>
  </si>
  <si>
    <t xml:space="preserve">Sub - Shawnee Mission 161 kV Breaker </t>
  </si>
  <si>
    <t>Shawnee Mission 161 kV</t>
  </si>
  <si>
    <t>Upgrade the R3-7 breaker at the Shawnee Mission 161 kV substation</t>
  </si>
  <si>
    <t>Shawnee Mission 161 kV Breaker</t>
  </si>
  <si>
    <t>Upgrade the R7-12 breaker at the Shawnee Mission 161 kV substation</t>
  </si>
  <si>
    <t>Sub -  Craig 161 kV Breaker</t>
  </si>
  <si>
    <t>Craig 161 kV Breaker #2</t>
  </si>
  <si>
    <t>Upgrade the R5-33 breaker at the Craig 161 kV substation</t>
  </si>
  <si>
    <t>Sub - Moorhead 230 kV Substation Reconfiguration</t>
  </si>
  <si>
    <t>Moorhead 230 kV Substation Reconfiguration</t>
  </si>
  <si>
    <t>Reconfigure the Moorhead 230 kV substation with a ring bus, expandable to breaker-and-a-half.</t>
  </si>
  <si>
    <t>EDE</t>
  </si>
  <si>
    <t>Multi - Joplin West 7th - Stateline 161 kV</t>
  </si>
  <si>
    <t>Joplin West 7th - Stateline 161 kV Rebuild</t>
  </si>
  <si>
    <t>Rebuild approximately 5.5 miles of the existing 161 kV line from Joplin West 7th to Stateline.</t>
  </si>
  <si>
    <t>Joplin West 7th 161 kV Terminal Upgrades</t>
  </si>
  <si>
    <t>Upgrade any necessary terminal equipment at Joplin West 7th 161 kV substation.</t>
  </si>
  <si>
    <t>Stateline 161 kV Terminal Upgrades</t>
  </si>
  <si>
    <t>: Upgrade any necessary terminal equipment at Stateline 161 kV substation.</t>
  </si>
  <si>
    <t>Line - Kearney NE - Tower 115 kV</t>
  </si>
  <si>
    <t>Kearney NE - Tower 115 kV Ckt 1 New Line</t>
  </si>
  <si>
    <t>DPA-2021-February-1278</t>
  </si>
  <si>
    <t>Kearney Northeast</t>
  </si>
  <si>
    <t>Tower</t>
  </si>
  <si>
    <t>Build a new 115 kV  10 mile line from Kearney to Tower with a minimum summer emergency rating of 160 MVA</t>
  </si>
  <si>
    <t>Multi - Tande - Finstad - Leland Olds 345 kV</t>
  </si>
  <si>
    <t>Finstad - Tande 345 kV New Line</t>
  </si>
  <si>
    <t>Build a 48 mile 345 kV line from Finstad to Tande.</t>
  </si>
  <si>
    <t>Multi - Rocky Point - OG&amp;E Marietta  - WFEC  Marietta 138 kV Rebuild</t>
  </si>
  <si>
    <t>Marietta Tap (OKGE) – Marietta Switchyard (WFEC)  138 kV Ckt 1 New Line (OGE)</t>
  </si>
  <si>
    <t>Build new 2.1 mile 138 kV line from Marietta Tap (OKGE) – Marietta Switchyard (WFEC)</t>
  </si>
  <si>
    <t>Marietta 2 138 kV Voltage Conversion</t>
  </si>
  <si>
    <t xml:space="preserve">Convert the Marietta 2 substation from 69 kV to 138 kV and install terminal equipment to support a new 138 kV  line from Marietta 4 </t>
  </si>
  <si>
    <t>Rocky Point - Marietta 2 138 kV Ckt 1 Rebuild</t>
  </si>
  <si>
    <t xml:space="preserve">Rebuild the existing 69 kV line from Rocky Point to Marietta 2 as a 138 kV line </t>
  </si>
  <si>
    <t>Rocky Point 69 kV Replace Relays</t>
  </si>
  <si>
    <t>Replace the existing relays at Rocky Point</t>
  </si>
  <si>
    <t>NIPCO</t>
  </si>
  <si>
    <t xml:space="preserve">Multi - Sioux City - Hinton 69 kV </t>
  </si>
  <si>
    <t>Hinton 69 kV Terminal Equipment</t>
  </si>
  <si>
    <t>Upgrade the terminal equipment at Hinton (K412) substation.</t>
  </si>
  <si>
    <t>Multi - E Newtown 115 kV</t>
  </si>
  <si>
    <t>E Newtown 115 kV New Statcom</t>
  </si>
  <si>
    <t>Install a 150 MVAR statcom and supporting equipment at E Newtown to control voltage on the 115 kV transmission system</t>
  </si>
  <si>
    <t>Multi - NE Williston - Folvag 115 kV - Judson - East Fork - Tande 345 kV</t>
  </si>
  <si>
    <t>Folvag 115 kV Terminal Equipment</t>
  </si>
  <si>
    <t>Install terminal equipment at Folvag 115 kV sub to accommodate new 115 kV line from NE Williston 115 kV sub.</t>
  </si>
  <si>
    <t>East Fork 345/115 kV Substation</t>
  </si>
  <si>
    <t>Bisect the Judson to Tande 345 kV line approximately 18 miles from Judson and build a new 345 kV Substation.</t>
  </si>
  <si>
    <t>Marietta Switchyard 138 kV Ckt 1 Terminal Equipment</t>
  </si>
  <si>
    <t>Install terminal equipment at WFEC Marietta Switch to support a new 138 kV line from OG&amp;E Marietta.</t>
  </si>
  <si>
    <t>NE Williston - Folvag 115 kV New Line</t>
  </si>
  <si>
    <t>Build a new 4.5 mile 115 kV line from NE Williston to Folvag.</t>
  </si>
  <si>
    <t>NE Williston 115 kV Terminal Equipment</t>
  </si>
  <si>
    <t>Install terminal equipment at NE Williston 115 kV sub to accommodate new 115 kV line from Folvag 115 kV sub.</t>
  </si>
  <si>
    <t xml:space="preserve">East Fork 345/115 kV Transformer </t>
  </si>
  <si>
    <t>Install a 345/115 kV Transformer at the new East Fork 345/115 kV Substation.</t>
  </si>
  <si>
    <t>East Fork 115 kV Terminal Equipment</t>
  </si>
  <si>
    <t>Install 115 kV terminal equipment at MWEC’s East Fork 115 kV substation to accommodate a 115 kV tie line from the East Fork 345/115 kV substation. Construct a 115 kV tie line from the East Fork 115 kV substation to the proposed BEPC East Fork 345/115 kV substation.</t>
  </si>
  <si>
    <t>E Newtown 115 kV Substation</t>
  </si>
  <si>
    <t>Expand existing 115 kV E Newtown substation to accommodate the statcom interconnection.</t>
  </si>
  <si>
    <t>Line - Twist - Wilco  115 kV</t>
  </si>
  <si>
    <t>Wilco 115 kV Substation</t>
  </si>
  <si>
    <t>DPA-2021-Feb-1279-1280</t>
  </si>
  <si>
    <t>Tap the RB-Exum to Hillmar Cheese Plant 115 kV line 4 miles west of the RB-Exum substation and build the new Wilco 115 kV Substation</t>
  </si>
  <si>
    <t>Twist 115 kV Substation</t>
  </si>
  <si>
    <t>Tap the RB-Kemp to Moore 115 kV line 1 mile east of the RB-Kemp substation and build the new Twist 115 kV Substation</t>
  </si>
  <si>
    <t>Twist - Wilco  115 kV Ckt 1</t>
  </si>
  <si>
    <t xml:space="preserve">Build a new 115 kV line between the new Twist 115 kV Substation and the Wilco 115 kV Substation </t>
  </si>
  <si>
    <t>Finstad - Vanhook 115 kV New Line</t>
  </si>
  <si>
    <t>Build a 5-mile 115 kV line from Finstad to Vanhook.</t>
  </si>
  <si>
    <t>Finstad 115 kV Substation</t>
  </si>
  <si>
    <t>Build a new 115 kV Substation with terminal equipment to support a line from Vanhook 115 kV substation.</t>
  </si>
  <si>
    <t>Finstad 345 kV New Substation</t>
  </si>
  <si>
    <t>Build a new 345 kV Substation including 345 kV terminals for lines from Leland Olds 345 kV substation, Tande 345 kV substation and high side terminal equipment for Finstad 345/115 kV Ckt 1 transformer and Finstad 345/115 kV Ckt 2 transformer</t>
  </si>
  <si>
    <t>Finstad Switched Shunt</t>
  </si>
  <si>
    <t>Install a switched shunt at Finstad.</t>
  </si>
  <si>
    <t xml:space="preserve">Finstad 345/115 kV Ckt 1 Transformer </t>
  </si>
  <si>
    <t>Install a 345/115 kV Ckt 1 Transformer at Finstad 345</t>
  </si>
  <si>
    <t xml:space="preserve">Finstad 345/115 kV Ckt 2 Transformer </t>
  </si>
  <si>
    <t>Install a 345/115 kV Ckt 2 transformer at Finstad 115  and upgrade any necessary 115 kV terminal equipment.</t>
  </si>
  <si>
    <t>Leland Olds - Finstad - 345 kV New Line</t>
  </si>
  <si>
    <t>Build a 123 mile 345 kV line from Leland Olds to Finstad.</t>
  </si>
  <si>
    <t xml:space="preserve">Leland Olds 345 kV Substation </t>
  </si>
  <si>
    <t>Build a new 345 kV Substation with terminal equipment to support a new line from Finstad 345 kV substation.</t>
  </si>
  <si>
    <t>Tande 345 kV Terminal Equipment</t>
  </si>
  <si>
    <t>Install new terminal equipment at Tande to support a new 345 kV line from Finstad. Install a series compensation device at Finstad or Tande.</t>
  </si>
  <si>
    <t>Vanhook 115 kV Terminal Equipment</t>
  </si>
  <si>
    <t>Install new 115 kV terminal equipment at Vanhook to support a new 115 kV line from Finstad.</t>
  </si>
  <si>
    <t>Tower 115 kV Terminal Equipment</t>
  </si>
  <si>
    <t>Install terminal equipment at Tower 115 kV sub to support new line from Kearney 115 kV sub.</t>
  </si>
  <si>
    <t>Kearney 115 kV Terminal Equipment</t>
  </si>
  <si>
    <t>Install 115 kV terminal equipment at Kearney 115 kV sub to support a new line from Tower 115 kV sub.</t>
  </si>
  <si>
    <t>Sub - Bismarck 115 kV and North Bismarck 115 kV Terminal Upgrades</t>
  </si>
  <si>
    <t>Bismarck 115 kV Terminal Upgrades</t>
  </si>
  <si>
    <t>Sponsored Upgrade</t>
  </si>
  <si>
    <t>SUS-002</t>
  </si>
  <si>
    <t>BISMARK</t>
  </si>
  <si>
    <t>Replace CTs at Bismarck 115 kV substation to increase rating of Bismarck - East Bismarck 115 kV line to at least 85 MVA. This is a mitigation upgrade resulting from the Sponsored Upgrade Study #SUS-002 CPEC North Bismarck Breaker. Costs will be Directly Assigned to CPEC.</t>
  </si>
  <si>
    <t>Line - Aberdeen City - Aberdeen Industrial Park 115 kV</t>
  </si>
  <si>
    <t>Aberdeen A-Tap Breaker 115 kV</t>
  </si>
  <si>
    <t>SUS-006</t>
  </si>
  <si>
    <t>Add breaker at Aberdeen A-tap for the new Aberdeen City - Aberdeen Industrial Park 115 kV line.</t>
  </si>
  <si>
    <t>Line-Pauline-Hastings 115 kV Reconductor</t>
  </si>
  <si>
    <t>Pauline - Hastings 115 kV Ckt 1 &amp; Ckt 2 Reconductor</t>
  </si>
  <si>
    <t>SUS-014</t>
  </si>
  <si>
    <t>Pauline</t>
  </si>
  <si>
    <t>A reconductor of the Pauline – Hastings 115 kV transmission lines to achieve 193 MVA for normal and emergency ratings. The Pauline to Hastings 115 kV transmission lines are 13 miles each.</t>
  </si>
  <si>
    <t>Line - Neosho - Riverton 161 kV</t>
  </si>
  <si>
    <t>Neosho - Riverton 161kV Rebuild (EDE)</t>
  </si>
  <si>
    <t>SPP-2019-AG1-AFS-2</t>
  </si>
  <si>
    <t>NEOSHO 161 KV</t>
  </si>
  <si>
    <t>SUB 452 - RIVERTON</t>
  </si>
  <si>
    <t>Rebuild 28.41 miles of 161kV line from Neosho to Riverton and upgrade any necessary terminal equipment to increase the summer emergency rating to 250 MVA</t>
  </si>
  <si>
    <t>Neosho - Riverton 161kV Rebuild  (EKC)</t>
  </si>
  <si>
    <t>Rebuild 2.44 miles of 161kV line from Neosho to Riverton and upgrade any necessary terminal equipment to increase the summer emergency rating to 250 MVA</t>
  </si>
  <si>
    <t>EMW</t>
  </si>
  <si>
    <t>Sub - Greenwood 161 kV Terminal Upgrades</t>
  </si>
  <si>
    <t>Greenwood 161 kV Terminal Upgrades</t>
  </si>
  <si>
    <t>SPP-2020-AG1-AFS-3</t>
  </si>
  <si>
    <t>Greenwood Energy Center 161 KV</t>
  </si>
  <si>
    <t>Lees Summit East 161 KV</t>
  </si>
  <si>
    <t>Replace 2 breakers, relays at Greenwood 161 kV substation</t>
  </si>
  <si>
    <t>Sub - Pleasant Hill 161 kV and Lake Winnebago 161 kV Terminal Upgrades</t>
  </si>
  <si>
    <t>Pleasant Hill 161kV and Lake Winnebago 161 kV Terminal Upgrades</t>
  </si>
  <si>
    <t>Pleasant Hill 161 KV</t>
  </si>
  <si>
    <t>Lake Winnebago 161 KV</t>
  </si>
  <si>
    <t>Replace 2 breakers at Pleasant Hill 161 kV substation and replace 1 switch at Lake Winnebago 161 kV substation in order to increase the limit on the Pleasant Hill - Lake Winnebago 161 kV line.</t>
  </si>
  <si>
    <t>Chisholm - Woodward - Border 345 kV Ckt 1 (AEP)</t>
  </si>
  <si>
    <t>Build 0.84-miles of new 345 kV line from a new tap on the Woodward to Border 345 kV line to Chisholm with a summer emergency rating of 1792 MVA. Oklahoma Gas and Electric Co. and American Electric Power shall decide who shall build how much of these Network Upgrades and shall provide such information, along with specific cost estimates for each DTO's portion of the Network Upgrades, to SPP in its response to this NTC</t>
  </si>
  <si>
    <t>P20266002 -T Line Costs minus dead ends</t>
  </si>
  <si>
    <t>Line- Catoosa - Blue Circle 69 kV</t>
  </si>
  <si>
    <t>Blue Circle  - Catoosa 69 kV Ckt 1 Rebuild</t>
  </si>
  <si>
    <t xml:space="preserve">Rebuild 3.5 miles of 69 kV line from Catoosa to Blue Circle  and upgrade any necessary terminal equipment at Catoosa and/or Blue Circle </t>
  </si>
  <si>
    <t>Column4</t>
  </si>
  <si>
    <t>Manual CPP2</t>
  </si>
  <si>
    <t>TP2021310</t>
  </si>
  <si>
    <t>TP2021760</t>
  </si>
  <si>
    <t xml:space="preserve">TP2019265 </t>
  </si>
  <si>
    <t>TP2019146</t>
  </si>
  <si>
    <t>Already Added</t>
  </si>
  <si>
    <t>Do Not Add (2025)</t>
  </si>
  <si>
    <t>Do Not Add</t>
  </si>
  <si>
    <t>YE2022 Projected
(Apr '22)
4+8</t>
  </si>
  <si>
    <t>YE2023 Projected
(Apr '22)
4+8</t>
  </si>
  <si>
    <t>YE2022 Projected
(Aug '22)
7+5</t>
  </si>
  <si>
    <t>YE2023 Projected
(Aug '22)
7+5</t>
  </si>
  <si>
    <t>Direct Assignment</t>
  </si>
  <si>
    <t>Zonal Project</t>
  </si>
  <si>
    <t>2023 Update</t>
  </si>
  <si>
    <t>YE2022
Actual
(Mar '23)
&lt;&lt; WS-G &gt;&gt;</t>
  </si>
  <si>
    <t>YE2023 Projected
(Apr '23)
4+8</t>
  </si>
  <si>
    <t>YE2024 Projected
(Apr '23)
4+8</t>
  </si>
  <si>
    <t>YE2023 Projected
(Aug '23)
7+5</t>
  </si>
  <si>
    <t>YE2024 Projected
(Aug '23)
7+5</t>
  </si>
  <si>
    <t>YE2023 Projected
(Oct '23)
&lt;&lt; WS-F &gt;&gt;</t>
  </si>
  <si>
    <t>YE2024 Projected
(Oct '23)
&lt;&lt; WS-F &gt;&gt;</t>
  </si>
  <si>
    <t>YE2022 Variance (Projected to Actual)</t>
  </si>
  <si>
    <t>YE22 (Actual) to YE23 (Projected) Variance</t>
  </si>
  <si>
    <t>TP2021281</t>
  </si>
  <si>
    <r>
      <t xml:space="preserve">Refer to related PSO project P.024. Line rebuild is in the TransCo line rehab program, b/c the NTC came after the program was approved.  A11012089, A11012200, </t>
    </r>
    <r>
      <rPr>
        <b/>
        <sz val="8"/>
        <rFont val="Arial"/>
        <family val="2"/>
      </rPr>
      <t>A11012077</t>
    </r>
    <r>
      <rPr>
        <sz val="8"/>
        <rFont val="Arial"/>
        <family val="2"/>
      </rPr>
      <t>, A11012447 are possible BPIDs for the line.  Duncan station work was done under TP-2015-191.</t>
    </r>
  </si>
  <si>
    <t>This was originally a customer-service project, then later became a BP project.  Associated BPIDs P12141001, P12141005, and P12141009.</t>
  </si>
  <si>
    <t xml:space="preserve">Refer to related PSO project P.026.  Estimates from improvement requisition; do not include Hugo line work project is also known as "Hugo – Fort Towson 69 kV" (do not include P15204008,10,15); </t>
  </si>
  <si>
    <t>Prev Comments: Waiting for POD to put in service. No final costs. - (A11012545-closed $1,437,431 /  A11012198-in-service $0 / A11012444-open $17,092,906) &amp; TP2018017-closed $2,185,878) * Switches at pittsburg not in-service according to SCADA</t>
  </si>
  <si>
    <t>P20033001, 2, 3, &amp; 6</t>
  </si>
  <si>
    <t>P20033005 &amp; P20033005</t>
  </si>
  <si>
    <t>States Edge (TP2019245 - 05/2026)</t>
  </si>
  <si>
    <t>TP2022737</t>
  </si>
  <si>
    <t>Multi - Siloam Springs-Siloam Springs City 161 kV Terminal Upgrades</t>
  </si>
  <si>
    <t>Siloam Springs 161 kV Terminal Upgrade</t>
  </si>
  <si>
    <t>2022 ITP</t>
  </si>
  <si>
    <t xml:space="preserve">Upgrade terminal equipment at Siloam Springs 161 kV substation </t>
  </si>
  <si>
    <t>TP2022736</t>
  </si>
  <si>
    <t>Line - 36th &amp; Lewis - 52nd &amp; Delaware Tap 138 kV Rebuild</t>
  </si>
  <si>
    <t>36th &amp; Lewis - 52nd &amp; Delaware Tap 138 kV Ckt 1 Rebuild</t>
  </si>
  <si>
    <t>Rebuild 138 kV line from 36th &amp; Lewis to 52nd &amp; Delaware Tap</t>
  </si>
  <si>
    <t>36th &amp; Lewis 138 kV Ckt 1 Terminal Upgrade</t>
  </si>
  <si>
    <t>36th &amp; LEWIS</t>
  </si>
  <si>
    <t xml:space="preserve">Replace wave traps at  36th &amp; Lewis 138 kV substation </t>
  </si>
  <si>
    <t>Do Not Add (2025) - Formula Rates???</t>
  </si>
  <si>
    <t>If it says zonal, even for the base plan ones, do not include these</t>
  </si>
  <si>
    <t>Base Plan - Add in Future (2027)</t>
  </si>
  <si>
    <t>SW Power Station 138 kV</t>
  </si>
  <si>
    <t>Base Plan - Add in Future (2026)</t>
  </si>
  <si>
    <t>Base Plan - Add in Future (2025)</t>
  </si>
  <si>
    <t>Added</t>
  </si>
  <si>
    <t>Changes from Previous Update</t>
  </si>
  <si>
    <t>FLC Comments</t>
  </si>
  <si>
    <t>Prev Comments: Waiting for POD to put in service. No final costs. - (A11012545-closed $1,437,431 /  A11012198-closed $173 / A11012444-open $17,213,598) &amp; TP2018017-closed $2,147,490) * Switches at pittsburg not in-service according to SCADA</t>
  </si>
  <si>
    <t>CPP - TA2020053 / BPIDs A20053023, A20053010, A20053009, and A20053014 added to complete needed tap switch work</t>
  </si>
  <si>
    <t>Includes all BPIDs on TP2021310</t>
  </si>
  <si>
    <t xml:space="preserve">Projects is on hold.  Nothing to report at this time.  </t>
  </si>
  <si>
    <t>AEP - 100% / P21760001 - In Construction</t>
  </si>
  <si>
    <t>Confirm need to report cost.</t>
  </si>
  <si>
    <t>AEP - 39.71% / Treasure Island - In Construction</t>
  </si>
  <si>
    <t>Tonkawa</t>
  </si>
  <si>
    <t>White Rock Wind West - Station</t>
  </si>
  <si>
    <t>All BPIDs</t>
  </si>
  <si>
    <t>Includes all BPIDs on TP2019245</t>
  </si>
  <si>
    <t>P20033004, P20033005 &amp; P20033007</t>
  </si>
  <si>
    <t xml:space="preserve">There is no work being completed on this UID.  What is being reported? </t>
  </si>
  <si>
    <t xml:space="preserve">Replace the existing 115/69 kV transformer with a new 138/115 kV transformer and upgrade any necessary terminal equipment at Pryor Junction to increase the  summer emergency rating to 167 MVA </t>
  </si>
  <si>
    <t>BPID's P19132001, P19132006, &amp; P19132009</t>
  </si>
  <si>
    <t>BPID's P19146001, 02, 04, 05</t>
  </si>
  <si>
    <t>States Edge (TP2019245 - 05/2026) P19245010 &amp; P19245014</t>
  </si>
  <si>
    <t>States Edge (TP2019245 - 05/2026) All other BPIDs</t>
  </si>
  <si>
    <t>All BPIDs on TP2020077</t>
  </si>
  <si>
    <t>All BPIDs on TP2020102</t>
  </si>
  <si>
    <t>MOD number added 16810 / BPID-P20266001, P20266004, P20266005</t>
  </si>
  <si>
    <t>P20266002 &amp; P20266003</t>
  </si>
  <si>
    <t>All BPIDs on TP2021281</t>
  </si>
  <si>
    <t>All BPIDs on TP2022737</t>
  </si>
  <si>
    <t>TA2022022</t>
  </si>
  <si>
    <t>BPIDs: A22022017, A22022018, A22022019</t>
  </si>
  <si>
    <t>BPID: A22022011</t>
  </si>
  <si>
    <t>Includes line work, ROW (P15118002) and TFC, see PSO for Wekiwa station work. Note, for this update, ROW was forecast on PSO (P.028) instead of OKT. (Manually moved the ROW to OKT.); P15118001&amp;6</t>
  </si>
  <si>
    <t>Includes P20033001, P20033002, and P20033006. See PSO for other work.</t>
  </si>
  <si>
    <t>YE2024 Projected
(Dec '23)
EOY</t>
  </si>
  <si>
    <t>YE2023 Projected
(Dec '23)
EOY</t>
  </si>
  <si>
    <t>YE2023
Actual
(Mar '24)
&lt;&lt; WS-G &gt;&gt;</t>
  </si>
  <si>
    <t>YE2024 Projected
(Aug '24)
7+5</t>
  </si>
  <si>
    <t>YE2025 Projected
(Aug '24)
7+5</t>
  </si>
  <si>
    <t>2024 Update</t>
  </si>
  <si>
    <t>YE2022 Projected
(Dec '22)
EOY</t>
  </si>
  <si>
    <t>YE2023 Projected
(Dec '22)
EOY</t>
  </si>
  <si>
    <t>YE2024 Projected
(Oct '24)
&lt;&lt; WS-F &gt;&gt;</t>
  </si>
  <si>
    <t>YE2025 Projected
(Oct '24)
&lt;&lt; WS-F &gt;&gt;</t>
  </si>
  <si>
    <t>YE2024 Projected
(Dec '24)
EOY</t>
  </si>
  <si>
    <t>YE2025 Projected
(Dec '24)
EOY</t>
  </si>
  <si>
    <t>YE2023 Variance (Projected to Actual)</t>
  </si>
  <si>
    <t>YE23 (Actual) to YE24 (Projected) Variance</t>
  </si>
  <si>
    <t>NTC</t>
  </si>
  <si>
    <t>YE2024 Projected
(Apr '24)
3+9</t>
  </si>
  <si>
    <t>YE2025 Projected
(Apr '24)
3+9</t>
  </si>
  <si>
    <t>Sooner - Wekiwa 345 kV Terminal Upgrades</t>
  </si>
  <si>
    <t>TA2020138</t>
  </si>
  <si>
    <t>Chisholm - Woodward - Border 345 kV Ckt 1</t>
  </si>
  <si>
    <t>TP2020266X</t>
  </si>
  <si>
    <t>Current Month EcoSys EAC (Loaded)</t>
  </si>
  <si>
    <t>Prev Cost Variance</t>
  </si>
  <si>
    <t>New Cost Variance</t>
  </si>
  <si>
    <t>Prev Comments: Waiting for POD to put in service. No final costs. - (A11012545-closed $1,437,431 /  A11012198-closed $173 / A11012444-open $17,215,473) &amp; TP2018017-closed $2,147,490) * Switches at pittsburg not in-service according to SCADA</t>
  </si>
  <si>
    <t>MOD number added 102550 / All BPIDs on TP2021310</t>
  </si>
  <si>
    <t>PLF</t>
  </si>
  <si>
    <t>Need to Add (2025)</t>
  </si>
  <si>
    <t>Economic-Competitive</t>
  </si>
  <si>
    <t>Base Plan - Add in Future (2026)?</t>
  </si>
  <si>
    <t>BPIDs P19146001, 02, 04, 05</t>
  </si>
  <si>
    <t>Base Plan - Add in Future (2029)</t>
  </si>
  <si>
    <t>TP2023140</t>
  </si>
  <si>
    <t>Line - Flournoy 138 kV- Oak Pan-Harr 138 kV - Longwood 138 kV</t>
  </si>
  <si>
    <t>Longwood - Oak Pan-Harr 138 kV Ckt 1 Rebuild</t>
  </si>
  <si>
    <t>Base Plan - Add in Future (2028)</t>
  </si>
  <si>
    <t>2023 ITP</t>
  </si>
  <si>
    <t>LONGWOOD 138KV</t>
  </si>
  <si>
    <t>OAK PAN-HARR REC</t>
  </si>
  <si>
    <t xml:space="preserve">Rebuild 1.8 miles of 138 kV line from Longwood 138 kV to Oak Pan-Harr 138 kV substation and upgrade any necessary terminal equipment to achieve a summer emergency rating of 324 MVA. </t>
  </si>
  <si>
    <t>BPID - P23140001, 2 &amp; 4 (14.8%)</t>
  </si>
  <si>
    <t>Longwood 138 kV Terminal Upgrade</t>
  </si>
  <si>
    <t>Upgrade any necessary terminal equipment at Longwood 138 kV substation on the Longwood to Oak Pan-Harr 138 kV line to achieve a summer emergency rating of 324 MVA.</t>
  </si>
  <si>
    <t>BPID - P23140003</t>
  </si>
  <si>
    <t>Flournoy - Oak Pan-Harr 138 kV Ckt 1 Rebuild</t>
  </si>
  <si>
    <t>FLOURNOY 138KV</t>
  </si>
  <si>
    <t>Rebuild 10.4 miles of 138 kV line from Flournoy 138 kV substation to Oak Pan-Harr 138 kV substation and upgrade any necessary terminal equipment to achieve a summer emergency rating of 287 MVA.</t>
  </si>
  <si>
    <t>BPID - P23140001, 2, &amp; 4 (85.2%)</t>
  </si>
  <si>
    <t>TP2023141</t>
  </si>
  <si>
    <t>XFR - Turk 138/115 kV</t>
  </si>
  <si>
    <t>Turk 138/115 kV Transformer Ckt 1 (138 kV)</t>
  </si>
  <si>
    <t>Turk 138</t>
  </si>
  <si>
    <t>Replace current 138/115 transformer Ckt 1 at Turk 138 kV substation to achieve a summer emergency rating of 250 MVA.</t>
  </si>
  <si>
    <t>BPID - P23141001</t>
  </si>
  <si>
    <t>TP2024005</t>
  </si>
  <si>
    <t>Line - Pine &amp; Peoria Tap 138 kV - 46Th Street Tap 138 kV-Tulsa North 138 kV  Rebuild</t>
  </si>
  <si>
    <t>Pine &amp; Peoria Tap - 46Th Street Tap 138 kV Ckt 1 Rebuild</t>
  </si>
  <si>
    <t>PINE &amp; PEORIA TAP</t>
  </si>
  <si>
    <t>Rebuild 0.5 miles of 138 kV Ckt 1 line from Pine &amp; Peoria Tap 138 kV substation to 46Th Street Tap 138 kV substation and upgrade any necessary terminal equipment to achieve a summer emergency rating of 347 MVA.</t>
  </si>
  <si>
    <t>Tulsa North - 46Th Street Tap 138 kV Ckt 1 Rebuild</t>
  </si>
  <si>
    <t>TULSA NORTH</t>
  </si>
  <si>
    <t>Rebuild 5.2 miles of 138 kV Ckt 1 line from Tulsa North 138 kV substation to 46th Street Tap138 kV substation and upgrade any necessary terminal equipment to achieve a summer emergency rating of 347 MVA.</t>
  </si>
  <si>
    <t>Tulsa North 138 kV Terminal Upgrade</t>
  </si>
  <si>
    <t xml:space="preserve">Upgrade any necessary terminal equipment at Tulsa North 138 kV substation on the 46th Street Tap to Tulsa North 138 kV line to achieve a summer emergency rating of 347 MVA. </t>
  </si>
  <si>
    <t>BPID-24005004</t>
  </si>
  <si>
    <t>Line - Osage - Webb City Tap - Shidler 138 kV Rebuild</t>
  </si>
  <si>
    <t xml:space="preserve"> Shidler - Webb City Tap 138 kV Ckt 1 Rebuild</t>
  </si>
  <si>
    <t>WEBB CITY TAP</t>
  </si>
  <si>
    <t>SHIDLER</t>
  </si>
  <si>
    <t>Rebuild 2.2 miles of 138 kV line from Shidler 138 kV substation to Webb City Tap 138 kV and upgrade any necessary terminal equipment to achieve a summer emergency rating of 561 MVA.</t>
  </si>
  <si>
    <t>Webb City Tap 138 kV  Terminal Upgrade</t>
  </si>
  <si>
    <t>Upgrade any necessary terminal equipment at Webb City Tap 138 kV substation on the Shidler to Webb City 138 kV line to achieve a summer emergency rating of 561 MVA.</t>
  </si>
  <si>
    <t>Shidler 138 kV Terminal Upgrade</t>
  </si>
  <si>
    <t>Upgrade any necessary terminal equipment at Shidler 138 kV substation on the Webb City Tap to Shidler 138 kV line to achieve a summer emergency rating of 561 MVA.</t>
  </si>
  <si>
    <t>Webb City Tap - Osage 138 kV Ckt 1 Rebuild (AEP)</t>
  </si>
  <si>
    <t>OSAGE  138</t>
  </si>
  <si>
    <t>Rebuild 22.2 miles of 138 kV line from Webb City Tap 138 kV substation to Osage 138 kV substation and upgrade any necessary terminal equipment to achieve a summer emergency rating of 561 MVA.</t>
  </si>
  <si>
    <t>Webb City Tap 138 kV Terminal Upgrade #2</t>
  </si>
  <si>
    <t>Upgrade any necessary terminal equipment at Webb City Tap 138 kV substation on the Webb City Tap to Osage 138 kV line to achieve a summer emergency rating of 561 MVA.</t>
  </si>
  <si>
    <t>TP2020266Y</t>
  </si>
  <si>
    <t>Included in above</t>
  </si>
  <si>
    <t>Included above</t>
  </si>
  <si>
    <t xml:space="preserve">only A19024004 </t>
  </si>
  <si>
    <t>line work; BPIDs A20138001, 002, 005; BPID 002 has PSO GLBU but is ROW that will be journaled over to OKT upon completion; NTC was orginally 220736</t>
  </si>
  <si>
    <t>TA2020138Z</t>
  </si>
  <si>
    <t>In BasePlan?</t>
  </si>
  <si>
    <t>Do Not Add (Gen Interconnection)</t>
  </si>
  <si>
    <t>Notes</t>
  </si>
  <si>
    <t>P20266001, 004</t>
  </si>
  <si>
    <t>Shidler - Webb City Tap 138 kV Ckt 1 Rebuild</t>
  </si>
  <si>
    <t>006 is not include as it is phyiscal security; Project is split with PSO. OK Transco BPID's P20266001, 04 were moved to TP2020266X &amp; P20266002, 03 moved to TP2020266Y due to getting a separate UID</t>
  </si>
  <si>
    <t>Project split with PSO. OK Transco BPIDs P19146001, 04</t>
  </si>
  <si>
    <t>OKT.023</t>
  </si>
  <si>
    <t>OKT.024</t>
  </si>
  <si>
    <t>OKT.025</t>
  </si>
  <si>
    <t>OKT.026</t>
  </si>
  <si>
    <t>2025 Update</t>
  </si>
  <si>
    <t>YE2024 Variance (Projected to Actual)</t>
  </si>
  <si>
    <t>YE24 (Actual) to YE25 (Projected) Variance</t>
  </si>
  <si>
    <t>YE2024
Actual
(Mar '25)
&lt;&lt; WS-G &gt;&gt;</t>
  </si>
  <si>
    <t>YE2025 Projected
(Apr '25)
3+9</t>
  </si>
  <si>
    <t>YE2025 Projected
(Dec '25)
EOY</t>
  </si>
  <si>
    <t>YE2026 Projected
(Apr '25)
3+9</t>
  </si>
  <si>
    <t>YE2026 Projected
(Dec '25)
EOY</t>
  </si>
  <si>
    <t>Not on SPP list yet</t>
  </si>
  <si>
    <t>TP2025132</t>
  </si>
  <si>
    <t>XFR - Tulsa North 345/138 kV</t>
  </si>
  <si>
    <t>Tulsa North 345/138 kV Transformer Ckt 2 (138 kV)</t>
  </si>
  <si>
    <t>2024 ITP</t>
  </si>
  <si>
    <t>Install new 345/138 transformer at Tulsa North 138 kV substation</t>
  </si>
  <si>
    <t>Tulsa North 345/138 kV Transformer Ckt 2 (345 kV)</t>
  </si>
  <si>
    <t>TULSA NORTH 345KV</t>
  </si>
  <si>
    <t>Install 345 kV terminal equipment to support 345/138 transformer at Tulsa North 345 kV substation  with a summer emergency rating of 675 MVA.</t>
  </si>
  <si>
    <t>TP2021282</t>
  </si>
  <si>
    <t>Line - Cherokee Data Center East 138 kV - Tulsa North 138 kV Rebuild</t>
  </si>
  <si>
    <t>Cherokee Data Center East - Tulsa North 138 kV Ckt 1 Rebuild</t>
  </si>
  <si>
    <t>CHEROKEE DATA CENTER EAST TAP</t>
  </si>
  <si>
    <t>Rebuild 4.6-mile Ckt 1 line from Tulsa North 138 kV substation to Cherokee Data Center East 138 kV substation and upgrade any necessary terminal equipment to achieve a summer emergency rating of 300 MVA.</t>
  </si>
  <si>
    <t>Cherokee Data Center East 138 kV Ckt 1 Terminal Upgrade</t>
  </si>
  <si>
    <t>Install any necessary terminal equipment at Cherokee Data Center East 138 kV substation to support the line from Cherokee Data Center East 138 kV substation to Tulsa North 138 kV substation with a summer emergency rating of 300 MVA.</t>
  </si>
  <si>
    <t>Tulsa North 138 kV Ckt 1 Terminal Upgrade #3</t>
  </si>
  <si>
    <t>Install any necessary terminal equipment at Tulsa North 138 kV substation to support the line from Tulsa North 138 kV substation to Cherokee Data Center East 138 kV substation with a summer emergency rating of 300 MVA.</t>
  </si>
  <si>
    <t>TP2024140</t>
  </si>
  <si>
    <t>XFR - Catoosa 161/138 kV</t>
  </si>
  <si>
    <t>Catoosa 161/138 kV Transformer (AEP)</t>
  </si>
  <si>
    <t>Install any necessary terminal equipment to support  connecting GRDA's third 161/138 kV transformer at Catoosa 138 kV substation with a summer emergency rating of 188 MVA.</t>
  </si>
  <si>
    <t>161/138</t>
  </si>
  <si>
    <t>*ISD past 90days requires explanation</t>
  </si>
  <si>
    <t>Some is Zonal</t>
  </si>
  <si>
    <t>Add in Future</t>
  </si>
  <si>
    <t>Has 1 UID that has no work being done on it</t>
  </si>
  <si>
    <t>Multiple UIDs</t>
  </si>
  <si>
    <t>Multiple UIDs-Verify this isnt retail related</t>
  </si>
  <si>
    <t>Added in Q2 2025</t>
  </si>
  <si>
    <t>Reported CPP</t>
  </si>
  <si>
    <t>CPP Trunked (Total)</t>
  </si>
  <si>
    <t>TP2019245X</t>
  </si>
  <si>
    <t>YE2025 Projected
(Aug '25)
6+6</t>
  </si>
  <si>
    <t>YE2026 Projected
(Aug '25)
6+6</t>
  </si>
  <si>
    <t>TP2024054</t>
  </si>
  <si>
    <t>Line - Buffalo Flats 345 kV -  Delaware 345 kV New Line</t>
  </si>
  <si>
    <t>Buffalo Flats - Delaware  345 kV Ckt 1 New Line</t>
  </si>
  <si>
    <t>Build a 154.6 mile 345 kV Ckt 1 new line from Delaware 345 kV Ckt1 substation to Buffalo Flats 345 kV Ckt1 substation and upgrade any necessary terminal equipment to achieve a summer emergency rating of 1792 MVA.</t>
  </si>
  <si>
    <t>Delaware 345 kV Ckt 1 Terminal Upgrade</t>
  </si>
  <si>
    <t>Install any necessary terminal equipment at Delaware 345 kV Ckt1 substation to support a new line from Delaware 345 kV Ckt1 substation to Buffalo Flats 345 kV Ckt1 substation with a summer emergency rating of 1792 MVA.</t>
  </si>
  <si>
    <t>TP2024074</t>
  </si>
  <si>
    <t>Line - Delaware 345 kV - Monett 345 kV Ckt 1 New Line</t>
  </si>
  <si>
    <t>Delaware - Monett 345 kV Ckt 1 New Line</t>
  </si>
  <si>
    <t>Build 114.5 mile 345 kV Ckt 1 line from Delaware 345 kV Ckt 1 substation to Monett 345 kV Ckt 1 substation and upgrade any necessary terminal equipment to achieve a summer emergency rating of 1792 MVA.</t>
  </si>
  <si>
    <t>Delaware 345 kV Ckt 1 Terminal Upgrade #2</t>
  </si>
  <si>
    <t>Install any necessary terminal equipment at Delaware 345 kV Ckt1 substation to support a new line from Delaware 345 kV Ckt1 substation to Monett 345 kV Ckt1 substation with a summer emergency rating of 1792 MVA.</t>
  </si>
  <si>
    <t>Include?</t>
  </si>
  <si>
    <t>Tulsa N-Pine &amp; Peoria 138 Rebu</t>
  </si>
  <si>
    <t>TP2024005Y</t>
  </si>
  <si>
    <t>Includes P24005001, P24005002, P24005005, P24005006, Excludes 003 for removal. P24005004 PSO</t>
  </si>
  <si>
    <t>YE2025 Projected
(Oct '25)
9+3</t>
  </si>
  <si>
    <t>YE2026 Projected
(Oct '25)
9+3</t>
  </si>
  <si>
    <t>YE2025
Actual
(Mar '26)
&lt;&lt; WS-G &gt;&gt;</t>
  </si>
  <si>
    <t>YE2026 Projected
(Apr '26)
3+9</t>
  </si>
  <si>
    <t>YE2027 Projected
(Apr '26)
3+9</t>
  </si>
  <si>
    <t>YE2026 Projected
(Aug '26)
6+6</t>
  </si>
  <si>
    <t>YE2027 Projected
(Aug '26)
6+6</t>
  </si>
  <si>
    <t>YE2026 Projected
(Oct '26)
9+3</t>
  </si>
  <si>
    <t>YE2027 Projected
(Oct '26)
9+3</t>
  </si>
  <si>
    <t>YE2026 Projected
(Dec '26)
EOY</t>
  </si>
  <si>
    <t>YE2027 Projected
(Dec '26)
EOY</t>
  </si>
  <si>
    <t>YE2025 Variance (Projected to Actual)</t>
  </si>
  <si>
    <t>YE25 (Actual) to YE26 (Projected) Variance</t>
  </si>
  <si>
    <t>OKT.027</t>
  </si>
  <si>
    <t>OKT.028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</si>
</sst>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5" formatCode="&quot;$&quot;#,##0_);\(&quot;$&quot;#,##0\)"/>
    <numFmt numFmtId="6" formatCode="&quot;$&quot;#,##0_);[Red]\(&quot;$&quot;#,##0\)"/>
    <numFmt numFmtId="41" formatCode="_(* #,##0_);_(* \(#,##0\);_(* &quot;-&quot;_);_(@_)"/>
    <numFmt numFmtId="44" formatCode="_(&quot;$&quot;* #,##0.00_);_(&quot;$&quot;* \(#,##0.00\);_(&quot;$&quot;* &quot;-&quot;??_);_(@_)"/>
    <numFmt numFmtId="43" formatCode="_(* #,##0.00_);_(* \(#,##0.00\);_(* &quot;-&quot;??_);_(@_)"/>
    <numFmt numFmtId="164" formatCode="mmm\-yyyy"/>
    <numFmt numFmtId="165" formatCode="&quot;$&quot;#,##0"/>
    <numFmt numFmtId="166" formatCode="&quot;$&quot;#,##0.00"/>
    <numFmt numFmtId="167" formatCode="0.0%"/>
    <numFmt numFmtId="168" formatCode="m/d/yyyy;@"/>
    <numFmt numFmtId="169" formatCode="_(&quot;$&quot;* #,##0_);_(&quot;$&quot;* \(#,##0\);_(&quot;$&quot;* &quot;-&quot;??_);_(@_)"/>
    <numFmt numFmtId="170" formatCode="_(* #,##0_);_(* \(#,##0\);_(* &quot;-&quot;??_);_(@_)"/>
  </numFmts>
  <fonts count="127">
    <font>
      <sz val="11"/>
      <color theme="1"/>
      <name val="Calibri"/>
      <family val="2"/>
      <scheme val="minor"/>
    </font>
    <font>
      <sz val="11"/>
      <color indexed="8"/>
      <name val="Calibri"/>
      <family val="2"/>
    </font>
    <font>
      <sz val="10"/>
      <name val="Arial"/>
      <family val="2"/>
    </font>
    <font>
      <b/>
      <sz val="8"/>
      <name val="Arial"/>
      <family val="2"/>
    </font>
    <font>
      <b/>
      <sz val="9"/>
      <name val="Arial"/>
      <family val="2"/>
    </font>
    <font>
      <b/>
      <sz val="10"/>
      <name val="Arial"/>
      <family val="2"/>
    </font>
    <font>
      <sz val="8"/>
      <name val="Arial"/>
      <family val="2"/>
    </font>
    <font>
      <sz val="10"/>
      <color indexed="12"/>
      <name val="Arial"/>
      <family val="2"/>
    </font>
    <font>
      <sz val="11"/>
      <color indexed="8"/>
      <name val="Calibri"/>
      <family val="2"/>
    </font>
    <font>
      <sz val="11"/>
      <color indexed="8"/>
      <name val="Arial Narrow"/>
      <family val="2"/>
    </font>
    <font>
      <sz val="11"/>
      <color indexed="9"/>
      <name val="Calibri"/>
      <family val="2"/>
    </font>
    <font>
      <sz val="11"/>
      <color indexed="9"/>
      <name val="Arial Narrow"/>
      <family val="2"/>
    </font>
    <font>
      <sz val="11"/>
      <color indexed="20"/>
      <name val="Calibri"/>
      <family val="2"/>
    </font>
    <font>
      <sz val="11"/>
      <color indexed="20"/>
      <name val="Arial Narrow"/>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font>
    <font>
      <b/>
      <sz val="11"/>
      <color indexed="52"/>
      <name val="Arial Narrow"/>
      <family val="2"/>
    </font>
    <font>
      <b/>
      <sz val="11"/>
      <color indexed="9"/>
      <name val="Calibri"/>
      <family val="2"/>
    </font>
    <font>
      <b/>
      <sz val="11"/>
      <color indexed="9"/>
      <name val="Arial Narrow"/>
      <family val="2"/>
    </font>
    <font>
      <sz val="11"/>
      <name val="Times New Roman"/>
      <family val="1"/>
    </font>
    <font>
      <sz val="10"/>
      <name val="MS Sans Serif"/>
      <family val="2"/>
    </font>
    <font>
      <sz val="10"/>
      <name val="Univers"/>
      <family val="2"/>
    </font>
    <font>
      <i/>
      <sz val="11"/>
      <color indexed="23"/>
      <name val="Calibri"/>
      <family val="2"/>
    </font>
    <font>
      <i/>
      <sz val="11"/>
      <color indexed="23"/>
      <name val="Arial Narrow"/>
      <family val="2"/>
    </font>
    <font>
      <sz val="11"/>
      <color indexed="17"/>
      <name val="Calibri"/>
      <family val="2"/>
    </font>
    <font>
      <sz val="11"/>
      <color indexed="17"/>
      <name val="Arial Narrow"/>
      <family val="2"/>
    </font>
    <font>
      <b/>
      <sz val="15"/>
      <color indexed="62"/>
      <name val="Calibri"/>
      <family val="2"/>
    </font>
    <font>
      <b/>
      <sz val="18"/>
      <name val="Arial"/>
      <family val="2"/>
    </font>
    <font>
      <b/>
      <sz val="15"/>
      <color indexed="56"/>
      <name val="Arial Narrow"/>
      <family val="2"/>
    </font>
    <font>
      <b/>
      <sz val="13"/>
      <color indexed="62"/>
      <name val="Calibri"/>
      <family val="2"/>
    </font>
    <font>
      <b/>
      <sz val="13"/>
      <color indexed="56"/>
      <name val="Arial Narrow"/>
      <family val="2"/>
    </font>
    <font>
      <b/>
      <sz val="11"/>
      <color indexed="62"/>
      <name val="Calibri"/>
      <family val="2"/>
    </font>
    <font>
      <b/>
      <sz val="11"/>
      <color indexed="56"/>
      <name val="Arial Narrow"/>
      <family val="2"/>
    </font>
    <font>
      <b/>
      <sz val="14"/>
      <name val="Book Antiqua"/>
      <family val="1"/>
    </font>
    <font>
      <i/>
      <sz val="10"/>
      <name val="Book Antiqua"/>
      <family val="1"/>
    </font>
    <font>
      <u/>
      <sz val="10"/>
      <color indexed="12"/>
      <name val="Arial"/>
      <family val="2"/>
    </font>
    <font>
      <sz val="11"/>
      <color indexed="62"/>
      <name val="Calibri"/>
      <family val="2"/>
    </font>
    <font>
      <sz val="11"/>
      <color indexed="62"/>
      <name val="Arial Narrow"/>
      <family val="2"/>
    </font>
    <font>
      <sz val="11"/>
      <color indexed="52"/>
      <name val="Calibri"/>
      <family val="2"/>
    </font>
    <font>
      <sz val="11"/>
      <color indexed="52"/>
      <name val="Arial Narrow"/>
      <family val="2"/>
    </font>
    <font>
      <sz val="11"/>
      <color indexed="60"/>
      <name val="Calibri"/>
      <family val="2"/>
    </font>
    <font>
      <sz val="11"/>
      <color indexed="60"/>
      <name val="Arial Narrow"/>
      <family val="2"/>
    </font>
    <font>
      <sz val="10"/>
      <name val="Courier"/>
      <family val="3"/>
    </font>
    <font>
      <sz val="10"/>
      <name val="Times New Roman"/>
      <family val="1"/>
      <charset val="204"/>
    </font>
    <font>
      <sz val="12"/>
      <name val="Arial MT"/>
    </font>
    <font>
      <b/>
      <sz val="9"/>
      <color indexed="8"/>
      <name val="Tahoma"/>
      <family val="2"/>
    </font>
    <font>
      <b/>
      <sz val="11"/>
      <color indexed="63"/>
      <name val="Calibri"/>
      <family val="2"/>
    </font>
    <font>
      <b/>
      <sz val="11"/>
      <color indexed="63"/>
      <name val="Arial Narrow"/>
      <family val="2"/>
    </font>
    <font>
      <b/>
      <sz val="10"/>
      <name val="MS Sans Serif"/>
      <family val="2"/>
    </font>
    <font>
      <sz val="8"/>
      <color indexed="38"/>
      <name val="Arial"/>
      <family val="2"/>
    </font>
    <font>
      <b/>
      <i/>
      <sz val="16"/>
      <name val="Arial"/>
      <family val="2"/>
    </font>
    <font>
      <b/>
      <sz val="12"/>
      <color indexed="32"/>
      <name val="Arial"/>
      <family val="2"/>
    </font>
    <font>
      <i/>
      <sz val="11"/>
      <name val="Arial"/>
      <family val="2"/>
    </font>
    <font>
      <sz val="11"/>
      <name val="Arial"/>
      <family val="2"/>
    </font>
    <font>
      <b/>
      <sz val="18"/>
      <color indexed="62"/>
      <name val="Cambria"/>
      <family val="2"/>
    </font>
    <font>
      <b/>
      <sz val="18"/>
      <color indexed="56"/>
      <name val="Cambria"/>
      <family val="2"/>
    </font>
    <font>
      <b/>
      <sz val="11"/>
      <color indexed="8"/>
      <name val="Calibri"/>
      <family val="2"/>
    </font>
    <font>
      <b/>
      <sz val="11"/>
      <color indexed="8"/>
      <name val="Arial Narrow"/>
      <family val="2"/>
    </font>
    <font>
      <sz val="11"/>
      <color indexed="10"/>
      <name val="Calibri"/>
      <family val="2"/>
    </font>
    <font>
      <sz val="11"/>
      <color indexed="10"/>
      <name val="Arial Narrow"/>
      <family val="2"/>
    </font>
    <font>
      <sz val="11"/>
      <color indexed="8"/>
      <name val="Calibri"/>
      <family val="2"/>
    </font>
    <font>
      <sz val="10"/>
      <color indexed="10"/>
      <name val="Arial"/>
      <family val="2"/>
    </font>
    <font>
      <sz val="11"/>
      <color indexed="8"/>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Calibri"/>
      <family val="2"/>
    </font>
    <font>
      <sz val="12"/>
      <color theme="1"/>
      <name val="Tahoma"/>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b/>
      <sz val="9"/>
      <color indexed="81"/>
      <name val="Tahoma"/>
      <family val="2"/>
    </font>
    <font>
      <b/>
      <sz val="10"/>
      <color theme="1"/>
      <name val="Arial"/>
      <family val="2"/>
    </font>
    <font>
      <sz val="10"/>
      <color theme="1"/>
      <name val="Verdana"/>
      <family val="2"/>
    </font>
    <font>
      <sz val="11"/>
      <color theme="1"/>
      <name val="Cambria"/>
      <family val="1"/>
      <scheme val="major"/>
    </font>
    <font>
      <sz val="11"/>
      <name val="Cambria"/>
      <family val="1"/>
      <scheme val="major"/>
    </font>
    <font>
      <b/>
      <sz val="11"/>
      <color theme="1"/>
      <name val="Cambria"/>
      <family val="1"/>
      <scheme val="major"/>
    </font>
    <font>
      <sz val="11"/>
      <color rgb="FFC00000"/>
      <name val="Cambria"/>
      <family val="1"/>
      <scheme val="major"/>
    </font>
    <font>
      <sz val="11"/>
      <color rgb="FFFF0000"/>
      <name val="Cambria"/>
      <family val="1"/>
      <scheme val="major"/>
    </font>
    <font>
      <b/>
      <sz val="11"/>
      <color theme="1"/>
      <name val="Cambria"/>
      <family val="1"/>
    </font>
    <font>
      <b/>
      <sz val="11"/>
      <name val="Cambria"/>
      <family val="1"/>
    </font>
    <font>
      <sz val="11"/>
      <color theme="1"/>
      <name val="Cambria"/>
      <family val="1"/>
    </font>
    <font>
      <sz val="11"/>
      <color rgb="FFFF0000"/>
      <name val="Cambria"/>
      <family val="1"/>
    </font>
    <font>
      <sz val="11"/>
      <name val="Cambria"/>
      <family val="1"/>
    </font>
    <font>
      <sz val="11"/>
      <color rgb="FF00B050"/>
      <name val="Cambria"/>
      <family val="1"/>
    </font>
    <font>
      <b/>
      <sz val="10"/>
      <color theme="1"/>
      <name val="Cambria"/>
      <family val="1"/>
      <scheme val="major"/>
    </font>
    <font>
      <sz val="10"/>
      <color rgb="FFFF0000"/>
      <name val="Calibri"/>
      <family val="2"/>
      <scheme val="minor"/>
    </font>
    <font>
      <sz val="10"/>
      <color theme="1"/>
      <name val="Calibri"/>
      <family val="2"/>
      <scheme val="minor"/>
    </font>
    <font>
      <b/>
      <sz val="11"/>
      <name val="Cambria"/>
      <family val="1"/>
      <scheme val="major"/>
    </font>
    <font>
      <sz val="10"/>
      <name val="Calibri"/>
      <family val="2"/>
      <scheme val="minor"/>
    </font>
    <font>
      <sz val="11"/>
      <name val="Calibri"/>
      <family val="2"/>
      <scheme val="minor"/>
    </font>
    <font>
      <b/>
      <sz val="10"/>
      <name val="Cambria"/>
      <family val="1"/>
      <scheme val="major"/>
    </font>
    <font>
      <b/>
      <sz val="11"/>
      <color rgb="FFFF0000"/>
      <name val="Cambria"/>
      <family val="1"/>
      <scheme val="major"/>
    </font>
    <font>
      <b/>
      <sz val="11"/>
      <color rgb="FFFF0000"/>
      <name val="Cambria"/>
      <family val="2"/>
      <scheme val="major"/>
    </font>
    <font>
      <b/>
      <i/>
      <sz val="11"/>
      <color theme="0"/>
      <name val="Calibri"/>
      <family val="2"/>
      <scheme val="minor"/>
    </font>
    <font>
      <sz val="9"/>
      <color indexed="81"/>
      <name val="Tahoma"/>
      <family val="2"/>
    </font>
    <font>
      <sz val="8"/>
      <name val="Calibri"/>
      <family val="2"/>
      <scheme val="minor"/>
    </font>
    <font>
      <b/>
      <sz val="11"/>
      <color theme="1"/>
      <name val="Cambria"/>
      <family val="2"/>
      <scheme val="major"/>
    </font>
    <font>
      <sz val="11"/>
      <color indexed="8"/>
      <name val="Calibri"/>
      <family val="2"/>
      <scheme val="minor"/>
    </font>
    <font>
      <b/>
      <sz val="12"/>
      <color theme="1"/>
      <name val="Calibri"/>
      <family val="2"/>
      <scheme val="minor"/>
    </font>
    <font>
      <b/>
      <sz val="10"/>
      <color rgb="FFFF0000"/>
      <name val="Arial"/>
      <family val="2"/>
    </font>
  </fonts>
  <fills count="80">
    <fill>
      <patternFill patternType="none"/>
    </fill>
    <fill>
      <patternFill patternType="gray125"/>
    </fill>
    <fill>
      <patternFill patternType="solid">
        <fgColor indexed="31"/>
      </patternFill>
    </fill>
    <fill>
      <patternFill patternType="solid">
        <fgColor indexed="47"/>
      </patternFill>
    </fill>
    <fill>
      <patternFill patternType="solid">
        <fgColor indexed="26"/>
      </patternFill>
    </fill>
    <fill>
      <patternFill patternType="solid">
        <fgColor indexed="45"/>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2"/>
        <bgColor indexed="64"/>
      </patternFill>
    </fill>
    <fill>
      <patternFill patternType="mediumGray">
        <fgColor indexed="22"/>
      </patternFill>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13"/>
        <bgColor indexed="64"/>
      </patternFill>
    </fill>
    <fill>
      <patternFill patternType="solid">
        <fgColor indexed="41"/>
        <bgColor indexed="64"/>
      </patternFill>
    </fill>
    <fill>
      <patternFill patternType="solid">
        <fgColor indexed="2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A5A5A5"/>
      </patternFill>
    </fill>
    <fill>
      <patternFill patternType="solid">
        <fgColor rgb="FFC6EFCE"/>
      </patternFill>
    </fill>
    <fill>
      <patternFill patternType="solid">
        <fgColor rgb="FFFFEB9C"/>
      </patternFill>
    </fill>
    <fill>
      <patternFill patternType="solid">
        <fgColor rgb="FFFFFFCC"/>
      </patternFill>
    </fill>
    <fill>
      <patternFill patternType="solid">
        <fgColor rgb="FF92D050"/>
        <bgColor indexed="64"/>
      </patternFill>
    </fill>
    <fill>
      <patternFill patternType="solid">
        <fgColor rgb="FFFFFF99"/>
        <bgColor indexed="64"/>
      </patternFill>
    </fill>
    <fill>
      <patternFill patternType="solid">
        <fgColor rgb="FFFFFF00"/>
        <bgColor indexed="64"/>
      </patternFill>
    </fill>
    <fill>
      <patternFill patternType="solid">
        <fgColor indexed="51"/>
        <bgColor indexed="64"/>
      </patternFill>
    </fill>
    <fill>
      <patternFill patternType="solid">
        <fgColor theme="0" tint="-0.249977111117893"/>
        <bgColor indexed="64"/>
      </patternFill>
    </fill>
    <fill>
      <patternFill patternType="solid">
        <fgColor rgb="FF66CCFF"/>
        <bgColor indexed="64"/>
      </patternFill>
    </fill>
    <fill>
      <patternFill patternType="solid">
        <fgColor rgb="FFFF9999"/>
        <bgColor indexed="64"/>
      </patternFill>
    </fill>
    <fill>
      <patternFill patternType="solid">
        <fgColor rgb="FFFF0000"/>
        <bgColor indexed="64"/>
      </patternFill>
    </fill>
    <fill>
      <patternFill patternType="solid">
        <fgColor rgb="FFFFC000"/>
        <bgColor indexed="64"/>
      </patternFill>
    </fill>
    <fill>
      <patternFill patternType="solid">
        <fgColor rgb="FF00B0F0"/>
        <bgColor indexed="64"/>
      </patternFill>
    </fill>
    <fill>
      <patternFill patternType="solid">
        <fgColor theme="7" tint="0.39997558519241921"/>
        <bgColor indexed="64"/>
      </patternFill>
    </fill>
    <fill>
      <patternFill patternType="solid">
        <fgColor rgb="FFC0C0C0"/>
        <bgColor indexed="64"/>
      </patternFill>
    </fill>
    <fill>
      <patternFill patternType="solid">
        <fgColor rgb="FF96969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4"/>
        <bgColor indexed="64"/>
      </patternFill>
    </fill>
    <fill>
      <patternFill patternType="solid">
        <fgColor theme="9" tint="0.59999389629810485"/>
        <bgColor indexed="64"/>
      </patternFill>
    </fill>
    <fill>
      <patternFill patternType="solid">
        <fgColor theme="5" tint="0.79998168889431442"/>
        <bgColor indexed="64"/>
      </patternFill>
    </fill>
  </fills>
  <borders count="54">
    <border>
      <left/>
      <right/>
      <top/>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29"/>
      </bottom>
      <diagonal/>
    </border>
    <border>
      <left/>
      <right/>
      <top/>
      <bottom style="medium">
        <color indexed="30"/>
      </bottom>
      <diagonal/>
    </border>
    <border>
      <left/>
      <right/>
      <top/>
      <bottom style="medium">
        <color indexed="49"/>
      </bottom>
      <diagonal/>
    </border>
    <border>
      <left/>
      <right/>
      <top/>
      <bottom style="medium">
        <color indexed="29"/>
      </bottom>
      <diagonal/>
    </border>
    <border>
      <left/>
      <right/>
      <top/>
      <bottom style="medium">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s>
  <cellStyleXfs count="2928">
    <xf numFmtId="0" fontId="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9" fillId="2"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77" fillId="4" borderId="0" applyNumberFormat="0" applyBorder="0" applyAlignment="0" applyProtection="0"/>
    <xf numFmtId="0" fontId="8" fillId="3" borderId="0" applyNumberFormat="0" applyBorder="0" applyAlignment="0" applyProtection="0"/>
    <xf numFmtId="0" fontId="77" fillId="34" borderId="0" applyNumberFormat="0" applyBorder="0" applyAlignment="0" applyProtection="0"/>
    <xf numFmtId="0" fontId="77" fillId="34"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9" fillId="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8" fillId="6" borderId="0" applyNumberFormat="0" applyBorder="0" applyAlignment="0" applyProtection="0"/>
    <xf numFmtId="0" fontId="77" fillId="35" borderId="0" applyNumberFormat="0" applyBorder="0" applyAlignment="0" applyProtection="0"/>
    <xf numFmtId="0" fontId="77" fillId="35"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9" fillId="7"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8" fillId="4" borderId="0" applyNumberFormat="0" applyBorder="0" applyAlignment="0" applyProtection="0"/>
    <xf numFmtId="0" fontId="77" fillId="36" borderId="0" applyNumberFormat="0" applyBorder="0" applyAlignment="0" applyProtection="0"/>
    <xf numFmtId="0" fontId="77" fillId="36"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9" fillId="8"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8" fillId="3" borderId="0" applyNumberFormat="0" applyBorder="0" applyAlignment="0" applyProtection="0"/>
    <xf numFmtId="0" fontId="77" fillId="37" borderId="0" applyNumberFormat="0" applyBorder="0" applyAlignment="0" applyProtection="0"/>
    <xf numFmtId="0" fontId="77" fillId="37"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3" borderId="0" applyNumberFormat="0" applyBorder="0" applyAlignment="0" applyProtection="0"/>
    <xf numFmtId="0" fontId="1" fillId="3"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9" fillId="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8" fillId="9" borderId="0" applyNumberFormat="0" applyBorder="0" applyAlignment="0" applyProtection="0"/>
    <xf numFmtId="0" fontId="77" fillId="38" borderId="0" applyNumberFormat="0" applyBorder="0" applyAlignment="0" applyProtection="0"/>
    <xf numFmtId="0" fontId="77" fillId="38"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9" borderId="0" applyNumberFormat="0" applyBorder="0" applyAlignment="0" applyProtection="0"/>
    <xf numFmtId="0" fontId="1" fillId="9"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9"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8" fillId="4" borderId="0" applyNumberFormat="0" applyBorder="0" applyAlignment="0" applyProtection="0"/>
    <xf numFmtId="0" fontId="77" fillId="39" borderId="0" applyNumberFormat="0" applyBorder="0" applyAlignment="0" applyProtection="0"/>
    <xf numFmtId="0" fontId="77" fillId="39"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8" fillId="4" borderId="0" applyNumberFormat="0" applyBorder="0" applyAlignment="0" applyProtection="0"/>
    <xf numFmtId="0" fontId="1" fillId="4" borderId="0" applyNumberFormat="0" applyBorder="0" applyAlignment="0" applyProtection="0"/>
    <xf numFmtId="0" fontId="2" fillId="0" borderId="0">
      <alignment vertical="top"/>
    </xf>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9" fillId="10"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77" fillId="6" borderId="0" applyNumberFormat="0" applyBorder="0" applyAlignment="0" applyProtection="0"/>
    <xf numFmtId="0" fontId="8" fillId="11" borderId="0" applyNumberFormat="0" applyBorder="0" applyAlignment="0" applyProtection="0"/>
    <xf numFmtId="0" fontId="77" fillId="40" borderId="0" applyNumberFormat="0" applyBorder="0" applyAlignment="0" applyProtection="0"/>
    <xf numFmtId="0" fontId="77" fillId="40"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9" fillId="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8" fillId="6" borderId="0" applyNumberFormat="0" applyBorder="0" applyAlignment="0" applyProtection="0"/>
    <xf numFmtId="0" fontId="77" fillId="41" borderId="0" applyNumberFormat="0" applyBorder="0" applyAlignment="0" applyProtection="0"/>
    <xf numFmtId="0" fontId="77" fillId="41"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6" borderId="0" applyNumberFormat="0" applyBorder="0" applyAlignment="0" applyProtection="0"/>
    <xf numFmtId="0" fontId="1" fillId="6"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9" fillId="1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8" fillId="13" borderId="0" applyNumberFormat="0" applyBorder="0" applyAlignment="0" applyProtection="0"/>
    <xf numFmtId="0" fontId="77" fillId="42" borderId="0" applyNumberFormat="0" applyBorder="0" applyAlignment="0" applyProtection="0"/>
    <xf numFmtId="0" fontId="77" fillId="42"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9" fillId="8"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8" fillId="11" borderId="0" applyNumberFormat="0" applyBorder="0" applyAlignment="0" applyProtection="0"/>
    <xf numFmtId="0" fontId="77" fillId="43" borderId="0" applyNumberFormat="0" applyBorder="0" applyAlignment="0" applyProtection="0"/>
    <xf numFmtId="0" fontId="77" fillId="43"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1" borderId="0" applyNumberFormat="0" applyBorder="0" applyAlignment="0" applyProtection="0"/>
    <xf numFmtId="0" fontId="1" fillId="11"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9" fillId="10"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77" fillId="3" borderId="0" applyNumberFormat="0" applyBorder="0" applyAlignment="0" applyProtection="0"/>
    <xf numFmtId="0" fontId="8" fillId="10" borderId="0" applyNumberFormat="0" applyBorder="0" applyAlignment="0" applyProtection="0"/>
    <xf numFmtId="0" fontId="77" fillId="44" borderId="0" applyNumberFormat="0" applyBorder="0" applyAlignment="0" applyProtection="0"/>
    <xf numFmtId="0" fontId="77" fillId="44"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0" borderId="0" applyNumberFormat="0" applyBorder="0" applyAlignment="0" applyProtection="0"/>
    <xf numFmtId="0" fontId="1" fillId="10"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9" fillId="14"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8" fillId="13" borderId="0" applyNumberFormat="0" applyBorder="0" applyAlignment="0" applyProtection="0"/>
    <xf numFmtId="0" fontId="77" fillId="45" borderId="0" applyNumberFormat="0" applyBorder="0" applyAlignment="0" applyProtection="0"/>
    <xf numFmtId="0" fontId="77" fillId="45"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8" fillId="13" borderId="0" applyNumberFormat="0" applyBorder="0" applyAlignment="0" applyProtection="0"/>
    <xf numFmtId="0" fontId="1" fillId="13" borderId="0" applyNumberFormat="0" applyBorder="0" applyAlignment="0" applyProtection="0"/>
    <xf numFmtId="0" fontId="2" fillId="0" borderId="0">
      <alignment vertical="top"/>
    </xf>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5"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78" fillId="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78" fillId="4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1" fillId="12"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78" fillId="47"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1" fillId="17"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6"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78" fillId="3"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18"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78" fillId="49"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2" fillId="0" borderId="0">
      <alignment vertical="top"/>
    </xf>
    <xf numFmtId="49" fontId="2" fillId="0" borderId="0">
      <alignment vertical="center"/>
    </xf>
    <xf numFmtId="0" fontId="2" fillId="0" borderId="0">
      <alignment vertical="top"/>
    </xf>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9"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78" fillId="50"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1" fillId="20"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78" fillId="51"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1" fillId="21"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78" fillId="52"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1" fillId="17"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78" fillId="53"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1" fillId="16"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78" fillId="54"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1" fillId="23"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78" fillId="55"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 fillId="0" borderId="0">
      <alignment vertical="top"/>
    </xf>
    <xf numFmtId="0" fontId="2" fillId="0" borderId="0">
      <alignment vertical="top"/>
    </xf>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79" fillId="56"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166" fontId="6" fillId="0" borderId="0" applyFill="0"/>
    <xf numFmtId="166" fontId="6" fillId="0" borderId="0">
      <alignment horizontal="center"/>
    </xf>
    <xf numFmtId="0" fontId="6" fillId="0" borderId="0" applyFill="0">
      <alignment horizontal="center"/>
    </xf>
    <xf numFmtId="166" fontId="14" fillId="0" borderId="1" applyFill="0"/>
    <xf numFmtId="0" fontId="2" fillId="0" borderId="0" applyFont="0" applyAlignment="0"/>
    <xf numFmtId="0" fontId="2" fillId="0" borderId="0" applyFont="0" applyAlignment="0"/>
    <xf numFmtId="0" fontId="15" fillId="0" borderId="0" applyFill="0">
      <alignment vertical="top"/>
    </xf>
    <xf numFmtId="0" fontId="14" fillId="0" borderId="0" applyFill="0">
      <alignment horizontal="left" vertical="top"/>
    </xf>
    <xf numFmtId="166" fontId="16" fillId="0" borderId="2" applyFill="0"/>
    <xf numFmtId="0" fontId="2" fillId="0" borderId="0" applyNumberFormat="0" applyFont="0" applyAlignment="0"/>
    <xf numFmtId="0" fontId="2" fillId="0" borderId="0" applyNumberFormat="0" applyFont="0" applyAlignment="0"/>
    <xf numFmtId="0" fontId="15" fillId="0" borderId="0" applyFill="0">
      <alignment wrapText="1"/>
    </xf>
    <xf numFmtId="0" fontId="14" fillId="0" borderId="0" applyFill="0">
      <alignment horizontal="left" vertical="top" wrapText="1"/>
    </xf>
    <xf numFmtId="166" fontId="17" fillId="0" borderId="0" applyFill="0"/>
    <xf numFmtId="0" fontId="18" fillId="0" borderId="0" applyNumberFormat="0" applyFont="0" applyAlignment="0">
      <alignment horizontal="center"/>
    </xf>
    <xf numFmtId="0" fontId="19" fillId="0" borderId="0" applyFill="0">
      <alignment vertical="top" wrapText="1"/>
    </xf>
    <xf numFmtId="0" fontId="16" fillId="0" borderId="0" applyFill="0">
      <alignment horizontal="left" vertical="top" wrapText="1"/>
    </xf>
    <xf numFmtId="166" fontId="2" fillId="0" borderId="0" applyFill="0"/>
    <xf numFmtId="166" fontId="2" fillId="0" borderId="0" applyFill="0"/>
    <xf numFmtId="0" fontId="18" fillId="0" borderId="0" applyNumberFormat="0" applyFont="0" applyAlignment="0">
      <alignment horizontal="center"/>
    </xf>
    <xf numFmtId="0" fontId="20" fillId="0" borderId="0" applyFill="0">
      <alignment vertical="center" wrapText="1"/>
    </xf>
    <xf numFmtId="0" fontId="21" fillId="0" borderId="0">
      <alignment horizontal="left" vertical="center" wrapText="1"/>
    </xf>
    <xf numFmtId="166" fontId="22" fillId="0" borderId="0" applyFill="0"/>
    <xf numFmtId="0" fontId="18" fillId="0" borderId="0" applyNumberFormat="0" applyFont="0" applyAlignment="0">
      <alignment horizontal="center"/>
    </xf>
    <xf numFmtId="0" fontId="23" fillId="0" borderId="0" applyFill="0">
      <alignment horizontal="center" vertical="center" wrapText="1"/>
    </xf>
    <xf numFmtId="0" fontId="2" fillId="0" borderId="0" applyFill="0">
      <alignment horizontal="center" vertical="center" wrapText="1"/>
    </xf>
    <xf numFmtId="0" fontId="2" fillId="0" borderId="0" applyFill="0">
      <alignment horizontal="center" vertical="center" wrapText="1"/>
    </xf>
    <xf numFmtId="166" fontId="24" fillId="0" borderId="0" applyFill="0"/>
    <xf numFmtId="0" fontId="18" fillId="0" borderId="0" applyNumberFormat="0" applyFont="0" applyAlignment="0">
      <alignment horizontal="center"/>
    </xf>
    <xf numFmtId="0" fontId="25" fillId="0" borderId="0" applyFill="0">
      <alignment horizontal="center" vertical="center" wrapText="1"/>
    </xf>
    <xf numFmtId="0" fontId="26" fillId="0" borderId="0" applyFill="0">
      <alignment horizontal="center" vertical="center" wrapText="1"/>
    </xf>
    <xf numFmtId="166" fontId="27" fillId="0" borderId="0" applyFill="0"/>
    <xf numFmtId="0" fontId="18" fillId="0" borderId="0" applyNumberFormat="0" applyFont="0" applyAlignment="0">
      <alignment horizontal="center"/>
    </xf>
    <xf numFmtId="0" fontId="28" fillId="0" borderId="0">
      <alignment horizontal="center" wrapText="1"/>
    </xf>
    <xf numFmtId="0" fontId="24" fillId="0" borderId="0" applyFill="0">
      <alignment horizontal="center" wrapText="1"/>
    </xf>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30" fillId="11" borderId="3" applyNumberFormat="0" applyAlignment="0" applyProtection="0"/>
    <xf numFmtId="0" fontId="80" fillId="24" borderId="35" applyNumberFormat="0" applyAlignment="0" applyProtection="0"/>
    <xf numFmtId="0" fontId="80" fillId="24" borderId="35" applyNumberFormat="0" applyAlignment="0" applyProtection="0"/>
    <xf numFmtId="0" fontId="80" fillId="24" borderId="35" applyNumberFormat="0" applyAlignment="0" applyProtection="0"/>
    <xf numFmtId="0" fontId="80" fillId="24" borderId="35" applyNumberFormat="0" applyAlignment="0" applyProtection="0"/>
    <xf numFmtId="0" fontId="80" fillId="24" borderId="35"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29" fillId="24" borderId="3"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2" fillId="25" borderId="4" applyNumberFormat="0" applyAlignment="0" applyProtection="0"/>
    <xf numFmtId="0" fontId="81" fillId="57" borderId="36" applyNumberFormat="0" applyAlignment="0" applyProtection="0"/>
    <xf numFmtId="0" fontId="81" fillId="57" borderId="36" applyNumberFormat="0" applyAlignment="0" applyProtection="0"/>
    <xf numFmtId="0" fontId="81" fillId="57" borderId="36" applyNumberFormat="0" applyAlignment="0" applyProtection="0"/>
    <xf numFmtId="0" fontId="81" fillId="57" borderId="36" applyNumberFormat="0" applyAlignment="0" applyProtection="0"/>
    <xf numFmtId="0" fontId="81" fillId="57" borderId="36"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0" fontId="31" fillId="25" borderId="4" applyNumberFormat="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0" fontId="34"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0" fontId="2" fillId="0" borderId="0">
      <alignment vertical="top"/>
    </xf>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9" fillId="7" borderId="0" applyNumberFormat="0" applyBorder="0" applyAlignment="0" applyProtection="0"/>
    <xf numFmtId="0" fontId="83" fillId="58" borderId="0" applyNumberFormat="0" applyBorder="0" applyAlignment="0" applyProtection="0"/>
    <xf numFmtId="0" fontId="83" fillId="58" borderId="0" applyNumberFormat="0" applyBorder="0" applyAlignment="0" applyProtection="0"/>
    <xf numFmtId="0" fontId="83" fillId="58" borderId="0" applyNumberFormat="0" applyBorder="0" applyAlignment="0" applyProtection="0"/>
    <xf numFmtId="0" fontId="83" fillId="58" borderId="0" applyNumberFormat="0" applyBorder="0" applyAlignment="0" applyProtection="0"/>
    <xf numFmtId="0" fontId="83" fillId="58"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16" fillId="0" borderId="5" applyNumberFormat="0" applyAlignment="0" applyProtection="0">
      <alignment horizontal="left" vertical="center"/>
    </xf>
    <xf numFmtId="0" fontId="16" fillId="0" borderId="6">
      <alignment horizontal="left" vertical="center"/>
    </xf>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1" fillId="0" borderId="0" applyFont="0" applyFill="0" applyBorder="0" applyAlignment="0" applyProtection="0"/>
    <xf numFmtId="0" fontId="42" fillId="0" borderId="7" applyNumberFormat="0" applyFill="0" applyAlignment="0" applyProtection="0"/>
    <xf numFmtId="0" fontId="84" fillId="0" borderId="37" applyNumberFormat="0" applyFill="0" applyAlignment="0" applyProtection="0"/>
    <xf numFmtId="0" fontId="84" fillId="0" borderId="37" applyNumberFormat="0" applyFill="0" applyAlignment="0" applyProtection="0"/>
    <xf numFmtId="0" fontId="84" fillId="0" borderId="37" applyNumberFormat="0" applyFill="0" applyAlignment="0" applyProtection="0"/>
    <xf numFmtId="0" fontId="84" fillId="0" borderId="37" applyNumberFormat="0" applyFill="0" applyAlignment="0" applyProtection="0"/>
    <xf numFmtId="0" fontId="84" fillId="0" borderId="37"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0" fillId="0" borderId="8"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16" fillId="0" borderId="0" applyFont="0" applyFill="0" applyBorder="0" applyAlignment="0" applyProtection="0"/>
    <xf numFmtId="0" fontId="44" fillId="0" borderId="9" applyNumberFormat="0" applyFill="0" applyAlignment="0" applyProtection="0"/>
    <xf numFmtId="0" fontId="85" fillId="0" borderId="10" applyNumberFormat="0" applyFill="0" applyAlignment="0" applyProtection="0"/>
    <xf numFmtId="0" fontId="85" fillId="0" borderId="10" applyNumberFormat="0" applyFill="0" applyAlignment="0" applyProtection="0"/>
    <xf numFmtId="0" fontId="85" fillId="0" borderId="10" applyNumberFormat="0" applyFill="0" applyAlignment="0" applyProtection="0"/>
    <xf numFmtId="0" fontId="85" fillId="0" borderId="10" applyNumberFormat="0" applyFill="0" applyAlignment="0" applyProtection="0"/>
    <xf numFmtId="0" fontId="85" fillId="0" borderId="10"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6" fillId="0" borderId="11" applyNumberFormat="0" applyFill="0" applyAlignment="0" applyProtection="0"/>
    <xf numFmtId="0" fontId="86" fillId="0" borderId="13" applyNumberFormat="0" applyFill="0" applyAlignment="0" applyProtection="0"/>
    <xf numFmtId="0" fontId="86" fillId="0" borderId="13" applyNumberFormat="0" applyFill="0" applyAlignment="0" applyProtection="0"/>
    <xf numFmtId="0" fontId="86" fillId="0" borderId="13" applyNumberFormat="0" applyFill="0" applyAlignment="0" applyProtection="0"/>
    <xf numFmtId="0" fontId="86" fillId="0" borderId="13" applyNumberFormat="0" applyFill="0" applyAlignment="0" applyProtection="0"/>
    <xf numFmtId="0" fontId="86" fillId="0" borderId="13"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7" fillId="0" borderId="14"/>
    <xf numFmtId="0" fontId="48" fillId="0" borderId="0"/>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1" fillId="3" borderId="3" applyNumberFormat="0" applyAlignment="0" applyProtection="0"/>
    <xf numFmtId="0" fontId="87" fillId="13" borderId="35" applyNumberFormat="0" applyAlignment="0" applyProtection="0"/>
    <xf numFmtId="0" fontId="87" fillId="13" borderId="35" applyNumberFormat="0" applyAlignment="0" applyProtection="0"/>
    <xf numFmtId="0" fontId="87" fillId="13" borderId="35" applyNumberFormat="0" applyAlignment="0" applyProtection="0"/>
    <xf numFmtId="0" fontId="87" fillId="13" borderId="35" applyNumberFormat="0" applyAlignment="0" applyProtection="0"/>
    <xf numFmtId="0" fontId="87" fillId="13" borderId="35"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0" fillId="13" borderId="3" applyNumberFormat="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3" fillId="0" borderId="15" applyNumberFormat="0" applyFill="0" applyAlignment="0" applyProtection="0"/>
    <xf numFmtId="0" fontId="88" fillId="0" borderId="38" applyNumberFormat="0" applyFill="0" applyAlignment="0" applyProtection="0"/>
    <xf numFmtId="0" fontId="88" fillId="0" borderId="38" applyNumberFormat="0" applyFill="0" applyAlignment="0" applyProtection="0"/>
    <xf numFmtId="0" fontId="88" fillId="0" borderId="38" applyNumberFormat="0" applyFill="0" applyAlignment="0" applyProtection="0"/>
    <xf numFmtId="0" fontId="88" fillId="0" borderId="38" applyNumberFormat="0" applyFill="0" applyAlignment="0" applyProtection="0"/>
    <xf numFmtId="0" fontId="88" fillId="0" borderId="38"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2" fillId="0" borderId="15" applyNumberFormat="0" applyFill="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5" fillId="13"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54" fillId="13" borderId="0" applyNumberFormat="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0"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57" fillId="0" borderId="0" applyNumberFormat="0" applyFill="0" applyBorder="0" applyProtection="0">
      <alignment vertical="top" wrapText="1"/>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5" fillId="0" borderId="0"/>
    <xf numFmtId="0" fontId="2" fillId="0" borderId="0"/>
    <xf numFmtId="0" fontId="35" fillId="0" borderId="0"/>
    <xf numFmtId="0" fontId="35" fillId="0" borderId="0"/>
    <xf numFmtId="0" fontId="35" fillId="0" borderId="0"/>
    <xf numFmtId="0" fontId="77" fillId="0" borderId="0"/>
    <xf numFmtId="0" fontId="2" fillId="0" borderId="0" applyNumberFormat="0" applyFill="0" applyBorder="0" applyAlignment="0" applyProtection="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5" fillId="0" borderId="0"/>
    <xf numFmtId="0" fontId="91" fillId="0" borderId="0"/>
    <xf numFmtId="0" fontId="2" fillId="0" borderId="0" applyNumberFormat="0" applyFill="0" applyBorder="0" applyAlignment="0" applyProtection="0"/>
    <xf numFmtId="0" fontId="77" fillId="0" borderId="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33" fillId="0" borderId="0"/>
    <xf numFmtId="0" fontId="2" fillId="0" borderId="0" applyNumberFormat="0" applyFill="0" applyBorder="0" applyAlignment="0" applyProtection="0"/>
    <xf numFmtId="0" fontId="2" fillId="0" borderId="0"/>
    <xf numFmtId="0" fontId="2"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33" fillId="0" borderId="0"/>
    <xf numFmtId="0" fontId="2" fillId="0" borderId="0" applyNumberFormat="0" applyFill="0" applyBorder="0" applyAlignment="0" applyProtection="0"/>
    <xf numFmtId="0" fontId="2" fillId="0" borderId="0"/>
    <xf numFmtId="0" fontId="2"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33" fillId="0" borderId="0"/>
    <xf numFmtId="0" fontId="33"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7" fillId="0" borderId="0"/>
    <xf numFmtId="0" fontId="77" fillId="0" borderId="0"/>
    <xf numFmtId="0" fontId="77" fillId="0" borderId="0"/>
    <xf numFmtId="0" fontId="77" fillId="0" borderId="0"/>
    <xf numFmtId="0" fontId="2" fillId="0" borderId="0"/>
    <xf numFmtId="0" fontId="21" fillId="0" borderId="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7" fontId="58" fillId="0" borderId="0" applyFon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39" fontId="5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33"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1"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58" fillId="4" borderId="16" applyNumberFormat="0" applyFont="0" applyAlignment="0" applyProtection="0"/>
    <xf numFmtId="0" fontId="9" fillId="4" borderId="16" applyNumberFormat="0" applyFont="0" applyAlignment="0" applyProtection="0"/>
    <xf numFmtId="0" fontId="8" fillId="60" borderId="39" applyNumberFormat="0" applyFont="0" applyAlignment="0" applyProtection="0"/>
    <xf numFmtId="0" fontId="1" fillId="60" borderId="39" applyNumberFormat="0" applyFont="0" applyAlignment="0" applyProtection="0"/>
    <xf numFmtId="0" fontId="2" fillId="4" borderId="16" applyNumberFormat="0" applyFont="0" applyAlignment="0" applyProtection="0"/>
    <xf numFmtId="0" fontId="74" fillId="60" borderId="39" applyNumberFormat="0" applyFont="0" applyAlignment="0" applyProtection="0"/>
    <xf numFmtId="0" fontId="8" fillId="60" borderId="39" applyNumberFormat="0" applyFont="0" applyAlignment="0" applyProtection="0"/>
    <xf numFmtId="0" fontId="1" fillId="60" borderId="39"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2" fillId="4" borderId="16" applyNumberFormat="0" applyFont="0" applyAlignment="0" applyProtection="0"/>
    <xf numFmtId="0" fontId="59" fillId="26" borderId="16">
      <alignment vertical="center"/>
    </xf>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1" fillId="11" borderId="17" applyNumberFormat="0" applyAlignment="0" applyProtection="0"/>
    <xf numFmtId="0" fontId="92" fillId="24" borderId="40" applyNumberFormat="0" applyAlignment="0" applyProtection="0"/>
    <xf numFmtId="0" fontId="92" fillId="24" borderId="40" applyNumberFormat="0" applyAlignment="0" applyProtection="0"/>
    <xf numFmtId="0" fontId="92" fillId="24" borderId="40" applyNumberFormat="0" applyAlignment="0" applyProtection="0"/>
    <xf numFmtId="0" fontId="92" fillId="24" borderId="40" applyNumberFormat="0" applyAlignment="0" applyProtection="0"/>
    <xf numFmtId="0" fontId="92" fillId="24" borderId="40"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0" fontId="60" fillId="24" borderId="17" applyNumberFormat="0" applyAlignment="0" applyProtection="0"/>
    <xf numFmtId="9" fontId="7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3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4" fillId="0" borderId="0" applyNumberFormat="0" applyFont="0" applyFill="0" applyBorder="0" applyAlignment="0" applyProtection="0">
      <alignment horizontal="left"/>
    </xf>
    <xf numFmtId="15" fontId="34" fillId="0" borderId="0" applyFont="0" applyFill="0" applyBorder="0" applyAlignment="0" applyProtection="0"/>
    <xf numFmtId="4" fontId="34" fillId="0" borderId="0" applyFont="0" applyFill="0" applyBorder="0" applyAlignment="0" applyProtection="0"/>
    <xf numFmtId="3" fontId="2" fillId="0" borderId="0">
      <alignment horizontal="left" vertical="top"/>
    </xf>
    <xf numFmtId="3" fontId="2" fillId="0" borderId="0">
      <alignment horizontal="left" vertical="top"/>
    </xf>
    <xf numFmtId="0" fontId="62" fillId="0" borderId="14">
      <alignment horizontal="center"/>
    </xf>
    <xf numFmtId="3" fontId="34" fillId="0" borderId="0" applyFont="0" applyFill="0" applyBorder="0" applyAlignment="0" applyProtection="0"/>
    <xf numFmtId="0" fontId="34" fillId="27" borderId="0" applyNumberFormat="0" applyFont="0" applyBorder="0" applyAlignment="0" applyProtection="0"/>
    <xf numFmtId="3" fontId="2" fillId="0" borderId="0">
      <alignment horizontal="right" vertical="top"/>
    </xf>
    <xf numFmtId="3" fontId="2" fillId="0" borderId="0">
      <alignment horizontal="right" vertical="top"/>
    </xf>
    <xf numFmtId="41" fontId="21" fillId="26" borderId="18" applyFill="0"/>
    <xf numFmtId="0" fontId="63" fillId="0" borderId="0">
      <alignment horizontal="left" indent="7"/>
    </xf>
    <xf numFmtId="41" fontId="21" fillId="0" borderId="18" applyFill="0">
      <alignment horizontal="left" indent="2"/>
    </xf>
    <xf numFmtId="166" fontId="4" fillId="0" borderId="19" applyFill="0">
      <alignment horizontal="right"/>
    </xf>
    <xf numFmtId="0" fontId="5" fillId="0" borderId="20" applyNumberFormat="0" applyFont="0" applyBorder="0">
      <alignment horizontal="right"/>
    </xf>
    <xf numFmtId="0" fontId="64" fillId="0" borderId="0" applyFill="0"/>
    <xf numFmtId="0" fontId="16" fillId="0" borderId="0" applyFill="0"/>
    <xf numFmtId="4" fontId="4" fillId="0" borderId="19" applyFill="0"/>
    <xf numFmtId="0" fontId="2" fillId="0" borderId="0" applyNumberFormat="0" applyFont="0" applyBorder="0" applyAlignment="0"/>
    <xf numFmtId="0" fontId="2" fillId="0" borderId="0" applyNumberFormat="0" applyFont="0" applyBorder="0" applyAlignment="0"/>
    <xf numFmtId="0" fontId="19" fillId="0" borderId="0" applyFill="0">
      <alignment horizontal="left" indent="1"/>
    </xf>
    <xf numFmtId="0" fontId="65" fillId="0" borderId="0" applyFill="0">
      <alignment horizontal="left" indent="1"/>
    </xf>
    <xf numFmtId="4" fontId="22" fillId="0" borderId="0" applyFill="0"/>
    <xf numFmtId="0" fontId="2" fillId="0" borderId="0" applyNumberFormat="0" applyFont="0" applyFill="0" applyBorder="0" applyAlignment="0"/>
    <xf numFmtId="0" fontId="2" fillId="0" borderId="0" applyNumberFormat="0" applyFont="0" applyFill="0" applyBorder="0" applyAlignment="0"/>
    <xf numFmtId="0" fontId="19" fillId="0" borderId="0" applyFill="0">
      <alignment horizontal="left" indent="2"/>
    </xf>
    <xf numFmtId="0" fontId="16" fillId="0" borderId="0" applyFill="0">
      <alignment horizontal="left" indent="2"/>
    </xf>
    <xf numFmtId="4" fontId="22" fillId="0" borderId="0" applyFill="0"/>
    <xf numFmtId="0" fontId="2" fillId="0" borderId="0" applyNumberFormat="0" applyFont="0" applyBorder="0" applyAlignment="0"/>
    <xf numFmtId="0" fontId="2" fillId="0" borderId="0" applyNumberFormat="0" applyFont="0" applyBorder="0" applyAlignment="0"/>
    <xf numFmtId="0" fontId="66" fillId="0" borderId="0">
      <alignment horizontal="left" indent="3"/>
    </xf>
    <xf numFmtId="0" fontId="67" fillId="0" borderId="0" applyFill="0">
      <alignment horizontal="left" indent="3"/>
    </xf>
    <xf numFmtId="4" fontId="22" fillId="0" borderId="0" applyFill="0"/>
    <xf numFmtId="0" fontId="2" fillId="0" borderId="0" applyNumberFormat="0" applyFont="0" applyBorder="0" applyAlignment="0"/>
    <xf numFmtId="0" fontId="2" fillId="0" borderId="0" applyNumberFormat="0" applyFont="0" applyBorder="0" applyAlignment="0"/>
    <xf numFmtId="0" fontId="23" fillId="0" borderId="0">
      <alignment horizontal="left" indent="4"/>
    </xf>
    <xf numFmtId="0" fontId="2" fillId="0" borderId="0" applyFill="0">
      <alignment horizontal="left" indent="4"/>
    </xf>
    <xf numFmtId="0" fontId="2" fillId="0" borderId="0" applyFill="0">
      <alignment horizontal="left" indent="4"/>
    </xf>
    <xf numFmtId="4" fontId="24" fillId="0" borderId="0" applyFill="0"/>
    <xf numFmtId="0" fontId="2" fillId="0" borderId="0" applyNumberFormat="0" applyFont="0" applyBorder="0" applyAlignment="0"/>
    <xf numFmtId="0" fontId="2" fillId="0" borderId="0" applyNumberFormat="0" applyFont="0" applyBorder="0" applyAlignment="0"/>
    <xf numFmtId="0" fontId="25" fillId="0" borderId="0">
      <alignment horizontal="left" indent="5"/>
    </xf>
    <xf numFmtId="0" fontId="26" fillId="0" borderId="0" applyFill="0">
      <alignment horizontal="left" indent="5"/>
    </xf>
    <xf numFmtId="4" fontId="27" fillId="0" borderId="0" applyFill="0"/>
    <xf numFmtId="0" fontId="2" fillId="0" borderId="0" applyNumberFormat="0" applyFont="0" applyFill="0" applyBorder="0" applyAlignment="0"/>
    <xf numFmtId="0" fontId="2" fillId="0" borderId="0" applyNumberFormat="0" applyFont="0" applyFill="0" applyBorder="0" applyAlignment="0"/>
    <xf numFmtId="0" fontId="28" fillId="0" borderId="0" applyFill="0">
      <alignment horizontal="left" indent="6"/>
    </xf>
    <xf numFmtId="0" fontId="24" fillId="0" borderId="0" applyFill="0">
      <alignment horizontal="left" indent="6"/>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2" fillId="0" borderId="0" applyFont="0" applyFill="0" applyBorder="0" applyAlignment="0" applyProtection="0"/>
    <xf numFmtId="0" fontId="71" fillId="0" borderId="21" applyNumberFormat="0" applyFill="0" applyAlignment="0" applyProtection="0"/>
    <xf numFmtId="0" fontId="94" fillId="0" borderId="41" applyNumberFormat="0" applyFill="0" applyAlignment="0" applyProtection="0"/>
    <xf numFmtId="0" fontId="2" fillId="0" borderId="0" applyFont="0" applyFill="0" applyBorder="0" applyAlignment="0" applyProtection="0"/>
    <xf numFmtId="0" fontId="94" fillId="0" borderId="41" applyNumberFormat="0" applyFill="0" applyAlignment="0" applyProtection="0"/>
    <xf numFmtId="0" fontId="94" fillId="0" borderId="41" applyNumberFormat="0" applyFill="0" applyAlignment="0" applyProtection="0"/>
    <xf numFmtId="0" fontId="94" fillId="0" borderId="41" applyNumberFormat="0" applyFill="0" applyAlignment="0" applyProtection="0"/>
    <xf numFmtId="0" fontId="94" fillId="0" borderId="41"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0" fillId="0" borderId="22"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95"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44" fontId="77" fillId="0" borderId="0" applyFont="0" applyFill="0" applyBorder="0" applyAlignment="0" applyProtection="0"/>
    <xf numFmtId="9" fontId="77" fillId="0" borderId="0" applyFont="0" applyFill="0" applyBorder="0" applyAlignment="0" applyProtection="0"/>
    <xf numFmtId="0" fontId="83" fillId="58" borderId="0" applyNumberFormat="0" applyBorder="0" applyAlignment="0" applyProtection="0"/>
    <xf numFmtId="0" fontId="124" fillId="0" borderId="0"/>
    <xf numFmtId="43" fontId="77" fillId="0" borderId="0" applyFont="0" applyFill="0" applyBorder="0" applyAlignment="0" applyProtection="0"/>
    <xf numFmtId="43" fontId="77" fillId="0" borderId="0" applyFont="0" applyFill="0" applyBorder="0" applyAlignment="0" applyProtection="0"/>
  </cellStyleXfs>
  <cellXfs count="601">
    <xf numFmtId="0" fontId="0" fillId="0" borderId="0" xfId="0"/>
    <xf numFmtId="0" fontId="2" fillId="0" borderId="24" xfId="1700" applyBorder="1" applyAlignment="1">
      <alignment vertical="center"/>
    </xf>
    <xf numFmtId="0" fontId="2" fillId="0" borderId="0" xfId="1700" applyAlignment="1">
      <alignment vertical="center"/>
    </xf>
    <xf numFmtId="0" fontId="4" fillId="0" borderId="0" xfId="1700" applyFont="1" applyAlignment="1">
      <alignment horizontal="center" vertical="center" wrapText="1"/>
    </xf>
    <xf numFmtId="0" fontId="2" fillId="28" borderId="0" xfId="1700" quotePrefix="1" applyFill="1" applyAlignment="1">
      <alignment horizontal="center" vertical="center"/>
    </xf>
    <xf numFmtId="0" fontId="2" fillId="0" borderId="0" xfId="1700" applyAlignment="1">
      <alignment horizontal="center" vertical="center"/>
    </xf>
    <xf numFmtId="164" fontId="2" fillId="0" borderId="0" xfId="1700" quotePrefix="1" applyNumberFormat="1" applyAlignment="1">
      <alignment horizontal="center" vertical="center"/>
    </xf>
    <xf numFmtId="0" fontId="2" fillId="28" borderId="0" xfId="1700" applyFill="1" applyAlignment="1">
      <alignment horizontal="center" vertical="center"/>
    </xf>
    <xf numFmtId="164" fontId="2" fillId="0" borderId="0" xfId="1700" applyNumberFormat="1" applyAlignment="1">
      <alignment horizontal="center" vertical="center"/>
    </xf>
    <xf numFmtId="6" fontId="2" fillId="0" borderId="0" xfId="1700" applyNumberFormat="1" applyAlignment="1">
      <alignment horizontal="center" vertical="center"/>
    </xf>
    <xf numFmtId="165" fontId="2" fillId="0" borderId="0" xfId="1700" applyNumberFormat="1" applyAlignment="1">
      <alignment vertical="center"/>
    </xf>
    <xf numFmtId="6" fontId="2" fillId="0" borderId="0" xfId="1700" quotePrefix="1" applyNumberFormat="1" applyAlignment="1">
      <alignment horizontal="center" vertical="center"/>
    </xf>
    <xf numFmtId="0" fontId="2" fillId="0" borderId="0" xfId="1700" quotePrefix="1" applyAlignment="1">
      <alignment horizontal="center" vertical="center"/>
    </xf>
    <xf numFmtId="0" fontId="2" fillId="0" borderId="24" xfId="1700" quotePrefix="1" applyBorder="1" applyAlignment="1">
      <alignment horizontal="left" vertical="center" wrapText="1"/>
    </xf>
    <xf numFmtId="10" fontId="2" fillId="0" borderId="0" xfId="2771" applyNumberFormat="1" applyFont="1" applyFill="1" applyBorder="1" applyAlignment="1">
      <alignment horizontal="center" vertical="center"/>
    </xf>
    <xf numFmtId="0" fontId="2" fillId="0" borderId="0" xfId="1700"/>
    <xf numFmtId="165" fontId="2" fillId="0" borderId="0" xfId="2771" applyNumberFormat="1" applyFont="1" applyFill="1" applyBorder="1" applyAlignment="1">
      <alignment horizontal="center" vertical="center"/>
    </xf>
    <xf numFmtId="165" fontId="2" fillId="0" borderId="0" xfId="2771" applyNumberFormat="1" applyFill="1" applyBorder="1" applyAlignment="1">
      <alignment horizontal="center" vertical="center"/>
    </xf>
    <xf numFmtId="10" fontId="2" fillId="0" borderId="0" xfId="2771" applyNumberFormat="1" applyFill="1" applyBorder="1" applyAlignment="1">
      <alignment horizontal="center" vertical="center"/>
    </xf>
    <xf numFmtId="0" fontId="2" fillId="0" borderId="0" xfId="1700" applyAlignment="1">
      <alignment horizontal="center" vertical="center" wrapText="1"/>
    </xf>
    <xf numFmtId="9" fontId="2" fillId="0" borderId="24" xfId="2771" applyBorder="1" applyAlignment="1">
      <alignment horizontal="center" vertical="center"/>
    </xf>
    <xf numFmtId="9" fontId="2" fillId="0" borderId="0" xfId="2771" applyBorder="1" applyAlignment="1">
      <alignment horizontal="center" vertical="center"/>
    </xf>
    <xf numFmtId="9" fontId="2" fillId="0" borderId="0" xfId="2771" quotePrefix="1" applyFont="1" applyFill="1" applyBorder="1" applyAlignment="1">
      <alignment horizontal="center" vertical="center"/>
    </xf>
    <xf numFmtId="165" fontId="7" fillId="0" borderId="0" xfId="2771" quotePrefix="1" applyNumberFormat="1" applyFont="1" applyFill="1" applyBorder="1" applyAlignment="1">
      <alignment horizontal="center" vertical="center"/>
    </xf>
    <xf numFmtId="9" fontId="7" fillId="0" borderId="0" xfId="2771" quotePrefix="1" applyFont="1" applyFill="1" applyBorder="1" applyAlignment="1">
      <alignment horizontal="center" vertical="center"/>
    </xf>
    <xf numFmtId="165" fontId="7" fillId="0" borderId="0" xfId="1700" applyNumberFormat="1" applyFont="1" applyAlignment="1">
      <alignment vertical="center"/>
    </xf>
    <xf numFmtId="165" fontId="7" fillId="0" borderId="0" xfId="1700" applyNumberFormat="1" applyFont="1" applyAlignment="1">
      <alignment horizontal="center" vertical="center"/>
    </xf>
    <xf numFmtId="165" fontId="2" fillId="0" borderId="0" xfId="2771" applyNumberFormat="1" applyBorder="1" applyAlignment="1">
      <alignment horizontal="center" vertical="center"/>
    </xf>
    <xf numFmtId="9" fontId="2" fillId="0" borderId="0" xfId="2771" applyFill="1" applyBorder="1" applyAlignment="1">
      <alignment horizontal="center" vertical="center"/>
    </xf>
    <xf numFmtId="165" fontId="7" fillId="0" borderId="0" xfId="2771" applyNumberFormat="1" applyFont="1" applyFill="1" applyBorder="1" applyAlignment="1">
      <alignment horizontal="center" vertical="center"/>
    </xf>
    <xf numFmtId="9" fontId="2" fillId="0" borderId="0" xfId="2771" applyFont="1" applyFill="1" applyBorder="1" applyAlignment="1">
      <alignment horizontal="center" vertical="center"/>
    </xf>
    <xf numFmtId="165" fontId="2" fillId="0" borderId="0" xfId="1700" applyNumberFormat="1" applyAlignment="1">
      <alignment horizontal="center" vertical="center"/>
    </xf>
    <xf numFmtId="16" fontId="2" fillId="0" borderId="28" xfId="1700" applyNumberFormat="1" applyBorder="1" applyAlignment="1">
      <alignment horizontal="center" vertical="center"/>
    </xf>
    <xf numFmtId="16" fontId="2" fillId="28" borderId="28" xfId="1700" applyNumberFormat="1" applyFill="1" applyBorder="1" applyAlignment="1">
      <alignment horizontal="center" vertical="center"/>
    </xf>
    <xf numFmtId="0" fontId="5" fillId="0" borderId="0" xfId="1700" applyFont="1" applyAlignment="1">
      <alignment horizontal="center" vertical="center"/>
    </xf>
    <xf numFmtId="0" fontId="2" fillId="0" borderId="0" xfId="1700" applyAlignment="1">
      <alignment horizontal="center"/>
    </xf>
    <xf numFmtId="0" fontId="75" fillId="0" borderId="0" xfId="1700" applyFont="1" applyAlignment="1">
      <alignment horizontal="center"/>
    </xf>
    <xf numFmtId="16" fontId="2" fillId="0" borderId="0" xfId="1700" quotePrefix="1" applyNumberFormat="1" applyAlignment="1">
      <alignment horizontal="center"/>
    </xf>
    <xf numFmtId="165" fontId="2" fillId="28" borderId="0" xfId="2771" applyNumberFormat="1" applyFill="1" applyBorder="1" applyAlignment="1">
      <alignment horizontal="center" vertical="center"/>
    </xf>
    <xf numFmtId="165" fontId="2" fillId="28" borderId="0" xfId="2771" applyNumberFormat="1" applyFont="1" applyFill="1" applyBorder="1" applyAlignment="1">
      <alignment horizontal="center" vertical="center"/>
    </xf>
    <xf numFmtId="165" fontId="2" fillId="61" borderId="0" xfId="2771" applyNumberFormat="1" applyFill="1" applyBorder="1" applyAlignment="1">
      <alignment horizontal="center" vertical="center"/>
    </xf>
    <xf numFmtId="165" fontId="2" fillId="61" borderId="0" xfId="2771" applyNumberFormat="1" applyFont="1" applyFill="1" applyBorder="1" applyAlignment="1">
      <alignment horizontal="center" vertical="center"/>
    </xf>
    <xf numFmtId="165" fontId="2" fillId="62" borderId="0" xfId="2771" applyNumberFormat="1" applyFill="1" applyBorder="1" applyAlignment="1">
      <alignment horizontal="center" vertical="center"/>
    </xf>
    <xf numFmtId="0" fontId="4" fillId="0" borderId="20" xfId="1700" quotePrefix="1" applyFont="1" applyBorder="1" applyAlignment="1">
      <alignment horizontal="center" vertical="center" wrapText="1"/>
    </xf>
    <xf numFmtId="10" fontId="2" fillId="0" borderId="24" xfId="2771" applyNumberFormat="1" applyFill="1" applyBorder="1" applyAlignment="1">
      <alignment horizontal="center" vertical="center"/>
    </xf>
    <xf numFmtId="0" fontId="4" fillId="0" borderId="42" xfId="1700" quotePrefix="1" applyFont="1" applyBorder="1" applyAlignment="1">
      <alignment horizontal="center" vertical="center" wrapText="1"/>
    </xf>
    <xf numFmtId="165" fontId="2" fillId="28" borderId="28" xfId="2771" applyNumberFormat="1" applyFill="1" applyBorder="1" applyAlignment="1">
      <alignment horizontal="center" vertical="center"/>
    </xf>
    <xf numFmtId="165" fontId="2" fillId="62" borderId="28" xfId="2771" applyNumberFormat="1" applyFill="1" applyBorder="1" applyAlignment="1">
      <alignment horizontal="center" vertical="center"/>
    </xf>
    <xf numFmtId="0" fontId="4" fillId="0" borderId="23" xfId="1700" quotePrefix="1" applyFont="1" applyBorder="1" applyAlignment="1">
      <alignment horizontal="center" vertical="center" wrapText="1"/>
    </xf>
    <xf numFmtId="165" fontId="96" fillId="62" borderId="0" xfId="2771" applyNumberFormat="1" applyFont="1" applyFill="1" applyBorder="1" applyAlignment="1">
      <alignment horizontal="center" vertical="center"/>
    </xf>
    <xf numFmtId="165" fontId="2" fillId="62" borderId="28" xfId="2771" applyNumberFormat="1" applyFont="1" applyFill="1" applyBorder="1" applyAlignment="1">
      <alignment horizontal="center" vertical="center"/>
    </xf>
    <xf numFmtId="165" fontId="2" fillId="62" borderId="0" xfId="2771" applyNumberFormat="1" applyFont="1" applyFill="1" applyBorder="1" applyAlignment="1">
      <alignment horizontal="center" vertical="center"/>
    </xf>
    <xf numFmtId="0" fontId="5" fillId="0" borderId="0" xfId="1700" quotePrefix="1" applyFont="1" applyAlignment="1">
      <alignment horizontal="center" vertical="center"/>
    </xf>
    <xf numFmtId="0" fontId="5" fillId="28" borderId="0" xfId="1700" quotePrefix="1" applyFont="1" applyFill="1" applyAlignment="1">
      <alignment horizontal="center" vertical="center"/>
    </xf>
    <xf numFmtId="0" fontId="5" fillId="29" borderId="0" xfId="1700" applyFont="1" applyFill="1" applyAlignment="1">
      <alignment horizontal="centerContinuous" vertical="center"/>
    </xf>
    <xf numFmtId="0" fontId="2" fillId="29" borderId="0" xfId="1700" applyFill="1" applyAlignment="1">
      <alignment horizontal="centerContinuous" vertical="center"/>
    </xf>
    <xf numFmtId="167" fontId="2" fillId="0" borderId="0" xfId="2771" applyNumberFormat="1" applyBorder="1" applyAlignment="1">
      <alignment horizontal="center" vertical="center"/>
    </xf>
    <xf numFmtId="0" fontId="2" fillId="0" borderId="0" xfId="1700" quotePrefix="1" applyAlignment="1">
      <alignment horizontal="center"/>
    </xf>
    <xf numFmtId="6" fontId="6" fillId="0" borderId="0" xfId="1700" applyNumberFormat="1" applyFont="1" applyAlignment="1">
      <alignment horizontal="center"/>
    </xf>
    <xf numFmtId="9" fontId="6" fillId="0" borderId="0" xfId="2771" applyFont="1" applyBorder="1" applyAlignment="1">
      <alignment horizontal="center"/>
    </xf>
    <xf numFmtId="6" fontId="2" fillId="0" borderId="0" xfId="1700" applyNumberFormat="1"/>
    <xf numFmtId="10" fontId="2" fillId="0" borderId="0" xfId="2771" applyNumberFormat="1" applyBorder="1" applyAlignment="1">
      <alignment horizontal="center"/>
    </xf>
    <xf numFmtId="6" fontId="2" fillId="0" borderId="0" xfId="1700" quotePrefix="1" applyNumberFormat="1" applyAlignment="1">
      <alignment horizontal="left"/>
    </xf>
    <xf numFmtId="165" fontId="2" fillId="0" borderId="0" xfId="1700" applyNumberFormat="1"/>
    <xf numFmtId="10" fontId="74" fillId="0" borderId="0" xfId="2771" applyNumberFormat="1" applyFont="1" applyFill="1" applyBorder="1" applyAlignment="1">
      <alignment horizontal="center" vertical="center"/>
    </xf>
    <xf numFmtId="165" fontId="2" fillId="0" borderId="0" xfId="2771" quotePrefix="1" applyNumberFormat="1" applyFont="1" applyFill="1" applyBorder="1" applyAlignment="1">
      <alignment horizontal="center" vertical="center"/>
    </xf>
    <xf numFmtId="0" fontId="5" fillId="31" borderId="43" xfId="1700" applyFont="1" applyFill="1" applyBorder="1" applyAlignment="1">
      <alignment horizontal="centerContinuous" vertical="center"/>
    </xf>
    <xf numFmtId="0" fontId="2" fillId="0" borderId="24" xfId="1700" applyBorder="1" applyAlignment="1">
      <alignment horizontal="left" vertical="center" wrapText="1"/>
    </xf>
    <xf numFmtId="0" fontId="5" fillId="31" borderId="46" xfId="1700" applyFont="1" applyFill="1" applyBorder="1" applyAlignment="1">
      <alignment horizontal="centerContinuous" vertical="center"/>
    </xf>
    <xf numFmtId="0" fontId="5" fillId="63" borderId="46" xfId="1700" applyFont="1" applyFill="1" applyBorder="1" applyAlignment="1">
      <alignment horizontal="centerContinuous" vertical="center"/>
    </xf>
    <xf numFmtId="0" fontId="6" fillId="30" borderId="34" xfId="1700" applyFont="1" applyFill="1" applyBorder="1" applyAlignment="1">
      <alignment horizontal="left" vertical="center" wrapText="1"/>
    </xf>
    <xf numFmtId="0" fontId="6" fillId="30" borderId="34" xfId="1700" quotePrefix="1" applyFont="1" applyFill="1" applyBorder="1" applyAlignment="1">
      <alignment horizontal="left" vertical="center" wrapText="1"/>
    </xf>
    <xf numFmtId="165" fontId="96" fillId="62" borderId="28" xfId="2771" applyNumberFormat="1" applyFont="1" applyFill="1" applyBorder="1" applyAlignment="1">
      <alignment horizontal="center" vertical="center"/>
    </xf>
    <xf numFmtId="0" fontId="2" fillId="62" borderId="0" xfId="1700" quotePrefix="1" applyFill="1" applyAlignment="1">
      <alignment horizontal="center" vertical="center"/>
    </xf>
    <xf numFmtId="0" fontId="98" fillId="0" borderId="20" xfId="1700" applyFont="1" applyBorder="1" applyAlignment="1">
      <alignment horizontal="center" wrapText="1"/>
    </xf>
    <xf numFmtId="0" fontId="98" fillId="0" borderId="20" xfId="1700" applyFont="1" applyBorder="1" applyAlignment="1">
      <alignment horizontal="left" wrapText="1"/>
    </xf>
    <xf numFmtId="0" fontId="98" fillId="0" borderId="20" xfId="1700" quotePrefix="1" applyFont="1" applyBorder="1" applyAlignment="1">
      <alignment horizontal="left" wrapText="1"/>
    </xf>
    <xf numFmtId="165" fontId="98" fillId="0" borderId="20" xfId="1700" applyNumberFormat="1" applyFont="1" applyBorder="1" applyAlignment="1">
      <alignment horizontal="center" wrapText="1"/>
    </xf>
    <xf numFmtId="0" fontId="96" fillId="0" borderId="0" xfId="1700" applyFont="1" applyAlignment="1">
      <alignment wrapText="1"/>
    </xf>
    <xf numFmtId="0" fontId="0" fillId="0" borderId="49" xfId="0" applyBorder="1" applyAlignment="1">
      <alignment wrapText="1"/>
    </xf>
    <xf numFmtId="0" fontId="0" fillId="0" borderId="0" xfId="0" applyAlignment="1">
      <alignment wrapText="1"/>
    </xf>
    <xf numFmtId="0" fontId="96" fillId="65" borderId="47" xfId="1700" applyFont="1" applyFill="1" applyBorder="1" applyAlignment="1">
      <alignment horizontal="center"/>
    </xf>
    <xf numFmtId="0" fontId="96" fillId="65" borderId="20" xfId="1700" applyFont="1" applyFill="1" applyBorder="1" applyAlignment="1">
      <alignment horizontal="center"/>
    </xf>
    <xf numFmtId="0" fontId="96" fillId="65" borderId="20" xfId="1700" applyFont="1" applyFill="1" applyBorder="1" applyAlignment="1">
      <alignment horizontal="left" wrapText="1"/>
    </xf>
    <xf numFmtId="0" fontId="96" fillId="65" borderId="20" xfId="1700" applyFont="1" applyFill="1" applyBorder="1" applyAlignment="1">
      <alignment horizontal="left"/>
    </xf>
    <xf numFmtId="49" fontId="96" fillId="65" borderId="20" xfId="1700" applyNumberFormat="1" applyFont="1" applyFill="1" applyBorder="1" applyAlignment="1">
      <alignment horizontal="center" wrapText="1"/>
    </xf>
    <xf numFmtId="49" fontId="96" fillId="66" borderId="20" xfId="1700" applyNumberFormat="1" applyFont="1" applyFill="1" applyBorder="1" applyAlignment="1">
      <alignment horizontal="center" wrapText="1"/>
    </xf>
    <xf numFmtId="49" fontId="96" fillId="65" borderId="20" xfId="1700" applyNumberFormat="1" applyFont="1" applyFill="1" applyBorder="1" applyAlignment="1">
      <alignment horizontal="center"/>
    </xf>
    <xf numFmtId="49" fontId="96" fillId="65" borderId="20" xfId="1700" applyNumberFormat="1" applyFont="1" applyFill="1" applyBorder="1" applyAlignment="1">
      <alignment horizontal="left"/>
    </xf>
    <xf numFmtId="168" fontId="96" fillId="65" borderId="20" xfId="1700" applyNumberFormat="1" applyFont="1" applyFill="1" applyBorder="1" applyAlignment="1">
      <alignment horizontal="center"/>
    </xf>
    <xf numFmtId="165" fontId="96" fillId="65" borderId="20" xfId="1700" applyNumberFormat="1" applyFont="1" applyFill="1" applyBorder="1"/>
    <xf numFmtId="0" fontId="96" fillId="65" borderId="20" xfId="1700" applyFont="1" applyFill="1" applyBorder="1"/>
    <xf numFmtId="0" fontId="96" fillId="65" borderId="0" xfId="1700" applyFont="1" applyFill="1"/>
    <xf numFmtId="0" fontId="0" fillId="63" borderId="49" xfId="0" applyFill="1" applyBorder="1"/>
    <xf numFmtId="0" fontId="96" fillId="63" borderId="0" xfId="0" applyFont="1" applyFill="1"/>
    <xf numFmtId="0" fontId="96" fillId="63" borderId="0" xfId="1700" applyFont="1" applyFill="1"/>
    <xf numFmtId="0" fontId="96" fillId="66" borderId="47" xfId="1700" applyFont="1" applyFill="1" applyBorder="1" applyAlignment="1">
      <alignment horizontal="center"/>
    </xf>
    <xf numFmtId="0" fontId="96" fillId="66" borderId="20" xfId="1700" applyFont="1" applyFill="1" applyBorder="1" applyAlignment="1">
      <alignment horizontal="center"/>
    </xf>
    <xf numFmtId="0" fontId="96" fillId="66" borderId="20" xfId="1700" applyFont="1" applyFill="1" applyBorder="1" applyAlignment="1">
      <alignment horizontal="left" wrapText="1"/>
    </xf>
    <xf numFmtId="0" fontId="96" fillId="66" borderId="20" xfId="1700" applyFont="1" applyFill="1" applyBorder="1" applyAlignment="1">
      <alignment horizontal="left"/>
    </xf>
    <xf numFmtId="49" fontId="96" fillId="66" borderId="20" xfId="1700" applyNumberFormat="1" applyFont="1" applyFill="1" applyBorder="1" applyAlignment="1">
      <alignment horizontal="center"/>
    </xf>
    <xf numFmtId="49" fontId="96" fillId="66" borderId="20" xfId="1700" applyNumberFormat="1" applyFont="1" applyFill="1" applyBorder="1" applyAlignment="1">
      <alignment horizontal="left"/>
    </xf>
    <xf numFmtId="168" fontId="96" fillId="66" borderId="20" xfId="1700" applyNumberFormat="1" applyFont="1" applyFill="1" applyBorder="1" applyAlignment="1">
      <alignment horizontal="center"/>
    </xf>
    <xf numFmtId="165" fontId="96" fillId="66" borderId="20" xfId="1700" applyNumberFormat="1" applyFont="1" applyFill="1" applyBorder="1"/>
    <xf numFmtId="0" fontId="96" fillId="66" borderId="20" xfId="1700" applyFont="1" applyFill="1" applyBorder="1"/>
    <xf numFmtId="0" fontId="96" fillId="0" borderId="0" xfId="1700" applyFont="1"/>
    <xf numFmtId="0" fontId="96" fillId="67" borderId="47" xfId="1700" applyFont="1" applyFill="1" applyBorder="1" applyAlignment="1">
      <alignment horizontal="center"/>
    </xf>
    <xf numFmtId="0" fontId="96" fillId="67" borderId="20" xfId="1700" applyFont="1" applyFill="1" applyBorder="1"/>
    <xf numFmtId="0" fontId="96" fillId="67" borderId="20" xfId="1700" applyFont="1" applyFill="1" applyBorder="1" applyAlignment="1">
      <alignment horizontal="left"/>
    </xf>
    <xf numFmtId="0" fontId="96" fillId="67" borderId="20" xfId="1700" applyFont="1" applyFill="1" applyBorder="1" applyAlignment="1">
      <alignment horizontal="center"/>
    </xf>
    <xf numFmtId="0" fontId="96" fillId="67" borderId="20" xfId="1700" applyFont="1" applyFill="1" applyBorder="1" applyAlignment="1">
      <alignment wrapText="1"/>
    </xf>
    <xf numFmtId="0" fontId="96" fillId="67" borderId="20" xfId="1700" applyFont="1" applyFill="1" applyBorder="1" applyAlignment="1">
      <alignment horizontal="center" wrapText="1"/>
    </xf>
    <xf numFmtId="14" fontId="96" fillId="67" borderId="20" xfId="1700" applyNumberFormat="1" applyFont="1" applyFill="1" applyBorder="1" applyAlignment="1">
      <alignment horizontal="center"/>
    </xf>
    <xf numFmtId="165" fontId="96" fillId="67" borderId="20" xfId="1700" applyNumberFormat="1" applyFont="1" applyFill="1" applyBorder="1"/>
    <xf numFmtId="14" fontId="96" fillId="67" borderId="20" xfId="1700" applyNumberFormat="1" applyFont="1" applyFill="1" applyBorder="1" applyAlignment="1">
      <alignment horizontal="left"/>
    </xf>
    <xf numFmtId="0" fontId="96" fillId="65" borderId="20" xfId="1700" applyFont="1" applyFill="1" applyBorder="1" applyAlignment="1">
      <alignment horizontal="center" wrapText="1"/>
    </xf>
    <xf numFmtId="0" fontId="96" fillId="66" borderId="20" xfId="1700" applyFont="1" applyFill="1" applyBorder="1" applyAlignment="1">
      <alignment horizontal="center" wrapText="1"/>
    </xf>
    <xf numFmtId="14" fontId="96" fillId="65" borderId="20" xfId="1700" applyNumberFormat="1" applyFont="1" applyFill="1" applyBorder="1" applyAlignment="1">
      <alignment horizontal="center"/>
    </xf>
    <xf numFmtId="3" fontId="96" fillId="65" borderId="20" xfId="1700" applyNumberFormat="1" applyFont="1" applyFill="1" applyBorder="1"/>
    <xf numFmtId="0" fontId="0" fillId="68" borderId="49" xfId="0" applyFill="1" applyBorder="1"/>
    <xf numFmtId="0" fontId="96" fillId="68" borderId="0" xfId="0" applyFont="1" applyFill="1"/>
    <xf numFmtId="0" fontId="96" fillId="68" borderId="0" xfId="1700" applyFont="1" applyFill="1"/>
    <xf numFmtId="0" fontId="96" fillId="0" borderId="47" xfId="1700" applyFont="1" applyBorder="1" applyAlignment="1">
      <alignment horizontal="center"/>
    </xf>
    <xf numFmtId="0" fontId="96" fillId="0" borderId="20" xfId="1700" applyFont="1" applyBorder="1"/>
    <xf numFmtId="0" fontId="96" fillId="0" borderId="20" xfId="1700" applyFont="1" applyBorder="1" applyAlignment="1">
      <alignment horizontal="left"/>
    </xf>
    <xf numFmtId="0" fontId="96" fillId="0" borderId="20" xfId="1700" applyFont="1" applyBorder="1" applyAlignment="1">
      <alignment horizontal="center"/>
    </xf>
    <xf numFmtId="14" fontId="96" fillId="0" borderId="20" xfId="1700" applyNumberFormat="1" applyFont="1" applyBorder="1" applyAlignment="1">
      <alignment horizontal="center"/>
    </xf>
    <xf numFmtId="49" fontId="96" fillId="0" borderId="20" xfId="1700" applyNumberFormat="1" applyFont="1" applyBorder="1" applyAlignment="1">
      <alignment horizontal="center" wrapText="1"/>
    </xf>
    <xf numFmtId="49" fontId="96" fillId="0" borderId="20" xfId="1700" applyNumberFormat="1" applyFont="1" applyBorder="1" applyAlignment="1">
      <alignment horizontal="center"/>
    </xf>
    <xf numFmtId="165" fontId="96" fillId="0" borderId="20" xfId="1700" applyNumberFormat="1" applyFont="1" applyBorder="1"/>
    <xf numFmtId="0" fontId="96" fillId="0" borderId="20" xfId="1700" applyFont="1" applyBorder="1" applyAlignment="1">
      <alignment horizontal="left" wrapText="1"/>
    </xf>
    <xf numFmtId="49" fontId="96" fillId="0" borderId="20" xfId="1700" applyNumberFormat="1" applyFont="1" applyBorder="1" applyAlignment="1">
      <alignment horizontal="left"/>
    </xf>
    <xf numFmtId="5" fontId="96" fillId="0" borderId="20" xfId="930" applyNumberFormat="1" applyFont="1" applyBorder="1"/>
    <xf numFmtId="165" fontId="96" fillId="0" borderId="20" xfId="930" applyNumberFormat="1" applyFont="1" applyBorder="1"/>
    <xf numFmtId="0" fontId="96" fillId="0" borderId="20" xfId="1700" applyFont="1" applyBorder="1" applyAlignment="1">
      <alignment horizontal="center" wrapText="1"/>
    </xf>
    <xf numFmtId="165" fontId="96" fillId="69" borderId="20" xfId="1700" applyNumberFormat="1" applyFont="1" applyFill="1" applyBorder="1"/>
    <xf numFmtId="0" fontId="96" fillId="69" borderId="20" xfId="1700" applyFont="1" applyFill="1" applyBorder="1"/>
    <xf numFmtId="0" fontId="96" fillId="62" borderId="0" xfId="1700" applyFont="1" applyFill="1"/>
    <xf numFmtId="0" fontId="96" fillId="70" borderId="0" xfId="1700" applyFont="1" applyFill="1"/>
    <xf numFmtId="14" fontId="96" fillId="64" borderId="20" xfId="1700" applyNumberFormat="1" applyFont="1" applyFill="1" applyBorder="1" applyAlignment="1">
      <alignment horizontal="center"/>
    </xf>
    <xf numFmtId="0" fontId="77" fillId="0" borderId="20" xfId="0" applyFont="1" applyBorder="1" applyAlignment="1">
      <alignment horizontal="center"/>
    </xf>
    <xf numFmtId="14" fontId="96" fillId="30" borderId="20" xfId="1700" applyNumberFormat="1" applyFont="1" applyFill="1" applyBorder="1" applyAlignment="1">
      <alignment horizontal="center"/>
    </xf>
    <xf numFmtId="0" fontId="96" fillId="0" borderId="20" xfId="1700" quotePrefix="1" applyFont="1" applyBorder="1" applyAlignment="1">
      <alignment horizontal="left"/>
    </xf>
    <xf numFmtId="0" fontId="96" fillId="31" borderId="20" xfId="1700" applyFont="1" applyFill="1" applyBorder="1"/>
    <xf numFmtId="168" fontId="96" fillId="0" borderId="20" xfId="1700" applyNumberFormat="1" applyFont="1" applyBorder="1" applyAlignment="1">
      <alignment horizontal="center"/>
    </xf>
    <xf numFmtId="165" fontId="96" fillId="0" borderId="0" xfId="1700" applyNumberFormat="1" applyFont="1"/>
    <xf numFmtId="0" fontId="96" fillId="31" borderId="0" xfId="1700" applyFont="1" applyFill="1"/>
    <xf numFmtId="0" fontId="96" fillId="0" borderId="18" xfId="1700" applyFont="1" applyBorder="1"/>
    <xf numFmtId="49" fontId="96" fillId="68" borderId="20" xfId="1700" applyNumberFormat="1" applyFont="1" applyFill="1" applyBorder="1" applyAlignment="1">
      <alignment horizontal="center"/>
    </xf>
    <xf numFmtId="0" fontId="99" fillId="0" borderId="20" xfId="1700" applyFont="1" applyBorder="1"/>
    <xf numFmtId="165" fontId="96" fillId="68" borderId="20" xfId="1700" applyNumberFormat="1" applyFont="1" applyFill="1" applyBorder="1"/>
    <xf numFmtId="0" fontId="96" fillId="68" borderId="20" xfId="1700" applyFont="1" applyFill="1" applyBorder="1"/>
    <xf numFmtId="0" fontId="96" fillId="66" borderId="0" xfId="1700" applyFont="1" applyFill="1"/>
    <xf numFmtId="0" fontId="96" fillId="63" borderId="20" xfId="1700" applyFont="1" applyFill="1" applyBorder="1" applyAlignment="1">
      <alignment horizontal="center" wrapText="1"/>
    </xf>
    <xf numFmtId="49" fontId="96" fillId="63" borderId="20" xfId="1700" applyNumberFormat="1" applyFont="1" applyFill="1" applyBorder="1" applyAlignment="1">
      <alignment horizontal="center" wrapText="1"/>
    </xf>
    <xf numFmtId="165" fontId="96" fillId="63" borderId="20" xfId="1700" applyNumberFormat="1" applyFont="1" applyFill="1" applyBorder="1"/>
    <xf numFmtId="49" fontId="96" fillId="0" borderId="48" xfId="1700" applyNumberFormat="1" applyFont="1" applyBorder="1" applyAlignment="1">
      <alignment horizontal="center" wrapText="1"/>
    </xf>
    <xf numFmtId="49" fontId="96" fillId="0" borderId="48" xfId="1700" applyNumberFormat="1" applyFont="1" applyBorder="1" applyAlignment="1">
      <alignment horizontal="center"/>
    </xf>
    <xf numFmtId="49" fontId="96" fillId="0" borderId="48" xfId="1700" applyNumberFormat="1" applyFont="1" applyBorder="1" applyAlignment="1">
      <alignment horizontal="left"/>
    </xf>
    <xf numFmtId="168" fontId="96" fillId="0" borderId="48" xfId="1700" applyNumberFormat="1" applyFont="1" applyBorder="1" applyAlignment="1">
      <alignment horizontal="center"/>
    </xf>
    <xf numFmtId="165" fontId="96" fillId="0" borderId="48" xfId="1700" applyNumberFormat="1" applyFont="1" applyBorder="1"/>
    <xf numFmtId="0" fontId="96" fillId="0" borderId="48" xfId="1700" applyFont="1" applyBorder="1"/>
    <xf numFmtId="0" fontId="96" fillId="68" borderId="48" xfId="1700" applyFont="1" applyFill="1" applyBorder="1"/>
    <xf numFmtId="0" fontId="96" fillId="0" borderId="48" xfId="1700" applyFont="1" applyBorder="1" applyAlignment="1">
      <alignment horizontal="center" wrapText="1"/>
    </xf>
    <xf numFmtId="0" fontId="96" fillId="63" borderId="48" xfId="1700" applyFont="1" applyFill="1" applyBorder="1" applyAlignment="1">
      <alignment horizontal="center" wrapText="1"/>
    </xf>
    <xf numFmtId="0" fontId="96" fillId="0" borderId="48" xfId="1700" applyFont="1" applyBorder="1" applyAlignment="1">
      <alignment horizontal="center"/>
    </xf>
    <xf numFmtId="0" fontId="96" fillId="0" borderId="48" xfId="1700" applyFont="1" applyBorder="1" applyAlignment="1">
      <alignment horizontal="left"/>
    </xf>
    <xf numFmtId="0" fontId="96" fillId="0" borderId="48" xfId="1700" applyFont="1" applyBorder="1" applyAlignment="1">
      <alignment horizontal="left" wrapText="1"/>
    </xf>
    <xf numFmtId="14" fontId="96" fillId="0" borderId="48" xfId="1700" applyNumberFormat="1" applyFont="1" applyBorder="1" applyAlignment="1">
      <alignment horizontal="center"/>
    </xf>
    <xf numFmtId="0" fontId="77" fillId="62" borderId="20" xfId="0" applyFont="1" applyFill="1" applyBorder="1" applyAlignment="1">
      <alignment horizontal="center"/>
    </xf>
    <xf numFmtId="0" fontId="96" fillId="31" borderId="20" xfId="1700" applyFont="1" applyFill="1" applyBorder="1" applyAlignment="1">
      <alignment horizontal="center" wrapText="1"/>
    </xf>
    <xf numFmtId="0" fontId="96" fillId="70" borderId="20" xfId="1700" applyFont="1" applyFill="1" applyBorder="1" applyAlignment="1">
      <alignment horizontal="center"/>
    </xf>
    <xf numFmtId="0" fontId="96" fillId="70" borderId="20" xfId="1700" applyFont="1" applyFill="1" applyBorder="1" applyAlignment="1">
      <alignment horizontal="left"/>
    </xf>
    <xf numFmtId="49" fontId="96" fillId="70" borderId="20" xfId="1700" applyNumberFormat="1" applyFont="1" applyFill="1" applyBorder="1" applyAlignment="1">
      <alignment horizontal="center" wrapText="1"/>
    </xf>
    <xf numFmtId="49" fontId="96" fillId="70" borderId="20" xfId="1700" applyNumberFormat="1" applyFont="1" applyFill="1" applyBorder="1" applyAlignment="1">
      <alignment horizontal="center"/>
    </xf>
    <xf numFmtId="49" fontId="96" fillId="70" borderId="20" xfId="1700" applyNumberFormat="1" applyFont="1" applyFill="1" applyBorder="1" applyAlignment="1">
      <alignment horizontal="left"/>
    </xf>
    <xf numFmtId="14" fontId="96" fillId="70" borderId="20" xfId="1700" applyNumberFormat="1" applyFont="1" applyFill="1" applyBorder="1" applyAlignment="1">
      <alignment horizontal="center"/>
    </xf>
    <xf numFmtId="165" fontId="96" fillId="70" borderId="20" xfId="1700" applyNumberFormat="1" applyFont="1" applyFill="1" applyBorder="1"/>
    <xf numFmtId="0" fontId="96" fillId="70" borderId="20" xfId="1700" applyFont="1" applyFill="1" applyBorder="1"/>
    <xf numFmtId="0" fontId="96" fillId="62" borderId="20" xfId="1700" applyFont="1" applyFill="1" applyBorder="1" applyAlignment="1">
      <alignment horizontal="center"/>
    </xf>
    <xf numFmtId="0" fontId="96" fillId="62" borderId="20" xfId="1700" applyFont="1" applyFill="1" applyBorder="1" applyAlignment="1">
      <alignment horizontal="left"/>
    </xf>
    <xf numFmtId="49" fontId="96" fillId="62" borderId="20" xfId="1700" applyNumberFormat="1" applyFont="1" applyFill="1" applyBorder="1" applyAlignment="1">
      <alignment horizontal="center" wrapText="1"/>
    </xf>
    <xf numFmtId="49" fontId="96" fillId="62" borderId="20" xfId="1700" applyNumberFormat="1" applyFont="1" applyFill="1" applyBorder="1" applyAlignment="1">
      <alignment horizontal="center"/>
    </xf>
    <xf numFmtId="49" fontId="96" fillId="62" borderId="20" xfId="1700" applyNumberFormat="1" applyFont="1" applyFill="1" applyBorder="1" applyAlignment="1">
      <alignment horizontal="left"/>
    </xf>
    <xf numFmtId="14" fontId="96" fillId="62" borderId="20" xfId="1700" applyNumberFormat="1" applyFont="1" applyFill="1" applyBorder="1" applyAlignment="1">
      <alignment horizontal="center"/>
    </xf>
    <xf numFmtId="165" fontId="96" fillId="62" borderId="0" xfId="1700" applyNumberFormat="1" applyFont="1" applyFill="1"/>
    <xf numFmtId="165" fontId="96" fillId="62" borderId="20" xfId="1700" applyNumberFormat="1" applyFont="1" applyFill="1" applyBorder="1"/>
    <xf numFmtId="0" fontId="96" fillId="62" borderId="20" xfId="1700" applyFont="1" applyFill="1" applyBorder="1"/>
    <xf numFmtId="0" fontId="96" fillId="0" borderId="48" xfId="1700" quotePrefix="1" applyFont="1" applyBorder="1" applyAlignment="1">
      <alignment horizontal="center"/>
    </xf>
    <xf numFmtId="165" fontId="96" fillId="0" borderId="18" xfId="1700" applyNumberFormat="1" applyFont="1" applyBorder="1"/>
    <xf numFmtId="0" fontId="96" fillId="0" borderId="20" xfId="1700" quotePrefix="1" applyFont="1" applyBorder="1" applyAlignment="1">
      <alignment horizontal="center"/>
    </xf>
    <xf numFmtId="165" fontId="96" fillId="0" borderId="47" xfId="1700" applyNumberFormat="1" applyFont="1" applyBorder="1"/>
    <xf numFmtId="3" fontId="96" fillId="0" borderId="20" xfId="1700" applyNumberFormat="1" applyFont="1" applyBorder="1"/>
    <xf numFmtId="6" fontId="96" fillId="0" borderId="20" xfId="1700" applyNumberFormat="1" applyFont="1" applyBorder="1"/>
    <xf numFmtId="0" fontId="96" fillId="63" borderId="20" xfId="1700" applyFont="1" applyFill="1" applyBorder="1" applyAlignment="1">
      <alignment horizontal="center"/>
    </xf>
    <xf numFmtId="0" fontId="96" fillId="0" borderId="47" xfId="1700" applyFont="1" applyBorder="1"/>
    <xf numFmtId="0" fontId="96" fillId="62" borderId="20" xfId="1700" applyFont="1" applyFill="1" applyBorder="1" applyAlignment="1">
      <alignment horizontal="left" wrapText="1"/>
    </xf>
    <xf numFmtId="168" fontId="96" fillId="62" borderId="20" xfId="1700" applyNumberFormat="1" applyFont="1" applyFill="1" applyBorder="1" applyAlignment="1">
      <alignment horizontal="center"/>
    </xf>
    <xf numFmtId="0" fontId="96" fillId="65" borderId="48" xfId="1700" applyFont="1" applyFill="1" applyBorder="1" applyAlignment="1">
      <alignment horizontal="center"/>
    </xf>
    <xf numFmtId="0" fontId="96" fillId="65" borderId="48" xfId="1700" applyFont="1" applyFill="1" applyBorder="1"/>
    <xf numFmtId="0" fontId="96" fillId="65" borderId="48" xfId="1700" applyFont="1" applyFill="1" applyBorder="1" applyAlignment="1">
      <alignment horizontal="left"/>
    </xf>
    <xf numFmtId="0" fontId="96" fillId="65" borderId="48" xfId="1700" applyFont="1" applyFill="1" applyBorder="1" applyAlignment="1">
      <alignment horizontal="center" wrapText="1"/>
    </xf>
    <xf numFmtId="14" fontId="96" fillId="65" borderId="48" xfId="1700" applyNumberFormat="1" applyFont="1" applyFill="1" applyBorder="1" applyAlignment="1">
      <alignment horizontal="center"/>
    </xf>
    <xf numFmtId="165" fontId="96" fillId="65" borderId="48" xfId="1700" applyNumberFormat="1" applyFont="1" applyFill="1" applyBorder="1"/>
    <xf numFmtId="0" fontId="96" fillId="70" borderId="20" xfId="1700" applyFont="1" applyFill="1" applyBorder="1" applyAlignment="1">
      <alignment horizontal="left" wrapText="1"/>
    </xf>
    <xf numFmtId="49" fontId="96" fillId="31" borderId="20" xfId="1700" applyNumberFormat="1" applyFont="1" applyFill="1" applyBorder="1" applyAlignment="1">
      <alignment horizontal="center" wrapText="1"/>
    </xf>
    <xf numFmtId="0" fontId="96" fillId="71" borderId="0" xfId="1700" applyFont="1" applyFill="1"/>
    <xf numFmtId="0" fontId="96" fillId="71" borderId="20" xfId="1700" applyFont="1" applyFill="1" applyBorder="1" applyAlignment="1">
      <alignment horizontal="center" wrapText="1"/>
    </xf>
    <xf numFmtId="0" fontId="96" fillId="67" borderId="0" xfId="1700" applyFont="1" applyFill="1"/>
    <xf numFmtId="0" fontId="96" fillId="63" borderId="20" xfId="1700" applyFont="1" applyFill="1" applyBorder="1"/>
    <xf numFmtId="0" fontId="96" fillId="63" borderId="20" xfId="1700" applyFont="1" applyFill="1" applyBorder="1" applyAlignment="1">
      <alignment horizontal="left"/>
    </xf>
    <xf numFmtId="14" fontId="96" fillId="63" borderId="20" xfId="1700" applyNumberFormat="1" applyFont="1" applyFill="1" applyBorder="1" applyAlignment="1">
      <alignment horizontal="center"/>
    </xf>
    <xf numFmtId="0" fontId="96" fillId="69" borderId="20" xfId="1700" applyFont="1" applyFill="1" applyBorder="1" applyAlignment="1">
      <alignment horizontal="center"/>
    </xf>
    <xf numFmtId="0" fontId="96" fillId="69" borderId="20" xfId="1700" applyFont="1" applyFill="1" applyBorder="1" applyAlignment="1">
      <alignment horizontal="left"/>
    </xf>
    <xf numFmtId="0" fontId="96" fillId="69" borderId="20" xfId="1700" applyFont="1" applyFill="1" applyBorder="1" applyAlignment="1">
      <alignment horizontal="center" wrapText="1"/>
    </xf>
    <xf numFmtId="14" fontId="96" fillId="69" borderId="20" xfId="1700" applyNumberFormat="1" applyFont="1" applyFill="1" applyBorder="1" applyAlignment="1">
      <alignment horizontal="center"/>
    </xf>
    <xf numFmtId="0" fontId="96" fillId="69" borderId="0" xfId="1700" applyFont="1" applyFill="1"/>
    <xf numFmtId="0" fontId="96" fillId="63" borderId="48" xfId="1700" applyFont="1" applyFill="1" applyBorder="1" applyAlignment="1">
      <alignment horizontal="center"/>
    </xf>
    <xf numFmtId="0" fontId="96" fillId="63" borderId="48" xfId="1700" applyFont="1" applyFill="1" applyBorder="1"/>
    <xf numFmtId="0" fontId="96" fillId="63" borderId="48" xfId="1700" applyFont="1" applyFill="1" applyBorder="1" applyAlignment="1">
      <alignment horizontal="left"/>
    </xf>
    <xf numFmtId="14" fontId="96" fillId="63" borderId="48" xfId="1700" applyNumberFormat="1" applyFont="1" applyFill="1" applyBorder="1" applyAlignment="1">
      <alignment horizontal="center"/>
    </xf>
    <xf numFmtId="165" fontId="96" fillId="63" borderId="48" xfId="1700" applyNumberFormat="1" applyFont="1" applyFill="1" applyBorder="1"/>
    <xf numFmtId="0" fontId="96" fillId="69" borderId="48" xfId="1700" applyFont="1" applyFill="1" applyBorder="1" applyAlignment="1">
      <alignment horizontal="center"/>
    </xf>
    <xf numFmtId="0" fontId="96" fillId="69" borderId="48" xfId="1700" applyFont="1" applyFill="1" applyBorder="1"/>
    <xf numFmtId="0" fontId="96" fillId="69" borderId="48" xfId="1700" applyFont="1" applyFill="1" applyBorder="1" applyAlignment="1">
      <alignment horizontal="left"/>
    </xf>
    <xf numFmtId="0" fontId="96" fillId="69" borderId="48" xfId="1700" applyFont="1" applyFill="1" applyBorder="1" applyAlignment="1">
      <alignment horizontal="center" wrapText="1"/>
    </xf>
    <xf numFmtId="14" fontId="96" fillId="69" borderId="48" xfId="1700" applyNumberFormat="1" applyFont="1" applyFill="1" applyBorder="1" applyAlignment="1">
      <alignment horizontal="center"/>
    </xf>
    <xf numFmtId="165" fontId="96" fillId="69" borderId="48" xfId="1700" applyNumberFormat="1" applyFont="1" applyFill="1" applyBorder="1"/>
    <xf numFmtId="165" fontId="96" fillId="69" borderId="48" xfId="1700" applyNumberFormat="1" applyFont="1" applyFill="1" applyBorder="1" applyAlignment="1">
      <alignment horizontal="right"/>
    </xf>
    <xf numFmtId="0" fontId="96" fillId="0" borderId="0" xfId="1700" applyFont="1" applyAlignment="1">
      <alignment horizontal="center"/>
    </xf>
    <xf numFmtId="0" fontId="96" fillId="0" borderId="0" xfId="1700" applyFont="1" applyAlignment="1">
      <alignment horizontal="left"/>
    </xf>
    <xf numFmtId="0" fontId="96" fillId="0" borderId="0" xfId="1700" applyFont="1" applyAlignment="1">
      <alignment horizontal="center" wrapText="1"/>
    </xf>
    <xf numFmtId="16" fontId="2" fillId="69" borderId="0" xfId="1700" quotePrefix="1" applyNumberFormat="1" applyFill="1" applyAlignment="1">
      <alignment horizontal="center"/>
    </xf>
    <xf numFmtId="0" fontId="2" fillId="0" borderId="0" xfId="1700" quotePrefix="1" applyAlignment="1">
      <alignment horizontal="left"/>
    </xf>
    <xf numFmtId="16" fontId="2" fillId="61" borderId="0" xfId="1700" quotePrefix="1" applyNumberFormat="1" applyFill="1" applyAlignment="1">
      <alignment horizontal="center"/>
    </xf>
    <xf numFmtId="16" fontId="2" fillId="63" borderId="0" xfId="1700" quotePrefix="1" applyNumberFormat="1" applyFill="1" applyAlignment="1">
      <alignment horizontal="center"/>
    </xf>
    <xf numFmtId="0" fontId="2" fillId="62" borderId="0" xfId="1700" applyFill="1" applyAlignment="1">
      <alignment horizontal="center" vertical="center"/>
    </xf>
    <xf numFmtId="0" fontId="5" fillId="63" borderId="0" xfId="1700" applyFont="1" applyFill="1" applyAlignment="1">
      <alignment horizontal="centerContinuous" vertical="center"/>
    </xf>
    <xf numFmtId="0" fontId="5" fillId="31" borderId="0" xfId="1700" applyFont="1" applyFill="1" applyAlignment="1">
      <alignment horizontal="centerContinuous" vertical="center"/>
    </xf>
    <xf numFmtId="0" fontId="102" fillId="72" borderId="0" xfId="0" applyFont="1" applyFill="1" applyAlignment="1">
      <alignment horizontal="center" vertical="center" textRotation="90" wrapText="1"/>
    </xf>
    <xf numFmtId="14" fontId="102" fillId="72" borderId="0" xfId="0" applyNumberFormat="1" applyFont="1" applyFill="1" applyAlignment="1">
      <alignment horizontal="center" vertical="center" textRotation="90" wrapText="1"/>
    </xf>
    <xf numFmtId="165" fontId="102" fillId="72" borderId="0" xfId="0" applyNumberFormat="1" applyFont="1" applyFill="1" applyAlignment="1">
      <alignment horizontal="center" vertical="center" textRotation="90" wrapText="1"/>
    </xf>
    <xf numFmtId="0" fontId="100" fillId="0" borderId="0" xfId="0" applyFont="1" applyAlignment="1">
      <alignment vertical="center"/>
    </xf>
    <xf numFmtId="14" fontId="100" fillId="0" borderId="0" xfId="0" applyNumberFormat="1" applyFont="1" applyAlignment="1">
      <alignment vertical="center"/>
    </xf>
    <xf numFmtId="165" fontId="100" fillId="0" borderId="0" xfId="0" applyNumberFormat="1" applyFont="1" applyAlignment="1">
      <alignment vertical="center" wrapText="1"/>
    </xf>
    <xf numFmtId="165" fontId="100" fillId="0" borderId="0" xfId="0" applyNumberFormat="1" applyFont="1" applyAlignment="1">
      <alignment vertical="center"/>
    </xf>
    <xf numFmtId="165" fontId="101" fillId="0" borderId="0" xfId="0" applyNumberFormat="1" applyFont="1" applyAlignment="1">
      <alignment vertical="center"/>
    </xf>
    <xf numFmtId="0" fontId="100" fillId="0" borderId="0" xfId="0" applyFont="1" applyAlignment="1">
      <alignment vertical="center" wrapText="1"/>
    </xf>
    <xf numFmtId="0" fontId="102" fillId="0" borderId="0" xfId="0" applyFont="1" applyAlignment="1">
      <alignment horizontal="center" vertical="center" textRotation="90" wrapText="1"/>
    </xf>
    <xf numFmtId="0" fontId="102" fillId="61" borderId="0" xfId="0" applyFont="1" applyFill="1" applyAlignment="1">
      <alignment horizontal="center" vertical="center" textRotation="90" wrapText="1"/>
    </xf>
    <xf numFmtId="0" fontId="0" fillId="0" borderId="0" xfId="0" applyAlignment="1">
      <alignment horizontal="center" vertical="center"/>
    </xf>
    <xf numFmtId="14" fontId="100" fillId="63" borderId="0" xfId="0" applyNumberFormat="1" applyFont="1" applyFill="1" applyAlignment="1">
      <alignment vertical="center"/>
    </xf>
    <xf numFmtId="14" fontId="103" fillId="63" borderId="0" xfId="0" applyNumberFormat="1" applyFont="1" applyFill="1" applyAlignment="1">
      <alignment vertical="center"/>
    </xf>
    <xf numFmtId="0" fontId="100" fillId="0" borderId="0" xfId="0" applyFont="1" applyAlignment="1">
      <alignment horizontal="center" vertical="center"/>
    </xf>
    <xf numFmtId="0" fontId="0" fillId="0" borderId="0" xfId="0" applyAlignment="1">
      <alignment horizontal="center"/>
    </xf>
    <xf numFmtId="0" fontId="100" fillId="63" borderId="0" xfId="0" applyFont="1" applyFill="1" applyAlignment="1">
      <alignment horizontal="center" vertical="center"/>
    </xf>
    <xf numFmtId="0" fontId="100" fillId="63" borderId="0" xfId="0" applyFont="1" applyFill="1" applyAlignment="1">
      <alignment vertical="center"/>
    </xf>
    <xf numFmtId="165" fontId="2" fillId="62" borderId="0" xfId="2771" quotePrefix="1" applyNumberFormat="1" applyFont="1" applyFill="1" applyBorder="1" applyAlignment="1">
      <alignment horizontal="center" vertical="center"/>
    </xf>
    <xf numFmtId="0" fontId="4" fillId="61" borderId="20" xfId="1700" quotePrefix="1" applyFont="1" applyFill="1" applyBorder="1" applyAlignment="1">
      <alignment horizontal="center" vertical="center" wrapText="1"/>
    </xf>
    <xf numFmtId="0" fontId="4" fillId="65" borderId="20" xfId="1700" quotePrefix="1" applyFont="1" applyFill="1" applyBorder="1" applyAlignment="1">
      <alignment horizontal="center" vertical="center" wrapText="1"/>
    </xf>
    <xf numFmtId="0" fontId="102" fillId="72" borderId="20" xfId="0" applyFont="1" applyFill="1" applyBorder="1" applyAlignment="1">
      <alignment horizontal="center" vertical="center" textRotation="90" wrapText="1"/>
    </xf>
    <xf numFmtId="14" fontId="102" fillId="72" borderId="20" xfId="0" applyNumberFormat="1" applyFont="1" applyFill="1" applyBorder="1" applyAlignment="1">
      <alignment horizontal="center" vertical="center" textRotation="90" wrapText="1"/>
    </xf>
    <xf numFmtId="165" fontId="102" fillId="72" borderId="20" xfId="0" applyNumberFormat="1" applyFont="1" applyFill="1" applyBorder="1" applyAlignment="1">
      <alignment horizontal="center" vertical="center" textRotation="90" wrapText="1"/>
    </xf>
    <xf numFmtId="0" fontId="100" fillId="0" borderId="0" xfId="0" applyFont="1"/>
    <xf numFmtId="14" fontId="100" fillId="0" borderId="0" xfId="0" applyNumberFormat="1" applyFont="1"/>
    <xf numFmtId="3" fontId="102" fillId="72" borderId="20" xfId="0" applyNumberFormat="1" applyFont="1" applyFill="1" applyBorder="1" applyAlignment="1">
      <alignment horizontal="center" vertical="center" textRotation="90" wrapText="1"/>
    </xf>
    <xf numFmtId="3" fontId="100" fillId="0" borderId="0" xfId="0" applyNumberFormat="1" applyFont="1"/>
    <xf numFmtId="165" fontId="100" fillId="0" borderId="0" xfId="0" applyNumberFormat="1" applyFont="1"/>
    <xf numFmtId="0" fontId="4" fillId="0" borderId="47" xfId="1700" quotePrefix="1" applyFont="1" applyBorder="1" applyAlignment="1">
      <alignment horizontal="center" vertical="center" wrapText="1"/>
    </xf>
    <xf numFmtId="14" fontId="0" fillId="0" borderId="0" xfId="0" applyNumberFormat="1"/>
    <xf numFmtId="0" fontId="100" fillId="0" borderId="20" xfId="0" applyFont="1" applyBorder="1" applyAlignment="1">
      <alignment vertical="center"/>
    </xf>
    <xf numFmtId="0" fontId="100" fillId="0" borderId="20" xfId="0" applyFont="1" applyBorder="1" applyAlignment="1">
      <alignment horizontal="center" vertical="center"/>
    </xf>
    <xf numFmtId="14" fontId="100" fillId="0" borderId="20" xfId="0" applyNumberFormat="1" applyFont="1" applyBorder="1" applyAlignment="1">
      <alignment vertical="center"/>
    </xf>
    <xf numFmtId="165" fontId="100" fillId="0" borderId="20" xfId="0" applyNumberFormat="1" applyFont="1" applyBorder="1" applyAlignment="1">
      <alignment vertical="center" wrapText="1"/>
    </xf>
    <xf numFmtId="165" fontId="100" fillId="0" borderId="20" xfId="0" applyNumberFormat="1" applyFont="1" applyBorder="1" applyAlignment="1">
      <alignment vertical="center"/>
    </xf>
    <xf numFmtId="165" fontId="101" fillId="0" borderId="20" xfId="0" applyNumberFormat="1" applyFont="1" applyBorder="1" applyAlignment="1">
      <alignment vertical="center"/>
    </xf>
    <xf numFmtId="0" fontId="100" fillId="0" borderId="20" xfId="0" applyFont="1" applyBorder="1" applyAlignment="1">
      <alignment vertical="center" wrapText="1"/>
    </xf>
    <xf numFmtId="165" fontId="104" fillId="0" borderId="20" xfId="0" applyNumberFormat="1" applyFont="1" applyBorder="1" applyAlignment="1">
      <alignment vertical="center"/>
    </xf>
    <xf numFmtId="0" fontId="102" fillId="61" borderId="20" xfId="0" applyFont="1" applyFill="1" applyBorder="1" applyAlignment="1">
      <alignment horizontal="center" vertical="center" textRotation="90" wrapText="1"/>
    </xf>
    <xf numFmtId="14" fontId="104" fillId="0" borderId="20" xfId="0" applyNumberFormat="1" applyFont="1" applyBorder="1" applyAlignment="1">
      <alignment vertical="center"/>
    </xf>
    <xf numFmtId="14" fontId="102" fillId="63" borderId="20" xfId="0" applyNumberFormat="1" applyFont="1" applyFill="1" applyBorder="1" applyAlignment="1">
      <alignment horizontal="center" vertical="center" textRotation="90" wrapText="1"/>
    </xf>
    <xf numFmtId="0" fontId="100" fillId="63" borderId="20" xfId="0" applyFont="1" applyFill="1" applyBorder="1" applyAlignment="1">
      <alignment horizontal="center" vertical="center"/>
    </xf>
    <xf numFmtId="0" fontId="100" fillId="61" borderId="20" xfId="0" applyFont="1" applyFill="1" applyBorder="1" applyAlignment="1">
      <alignment vertical="center"/>
    </xf>
    <xf numFmtId="165" fontId="2" fillId="62" borderId="28" xfId="2771" quotePrefix="1" applyNumberFormat="1" applyFont="1" applyFill="1" applyBorder="1" applyAlignment="1">
      <alignment horizontal="center" vertical="center"/>
    </xf>
    <xf numFmtId="0" fontId="105" fillId="73" borderId="20" xfId="0" applyFont="1" applyFill="1" applyBorder="1" applyAlignment="1">
      <alignment horizontal="center" vertical="center" textRotation="90" wrapText="1"/>
    </xf>
    <xf numFmtId="14" fontId="105" fillId="73" borderId="20" xfId="0" applyNumberFormat="1" applyFont="1" applyFill="1" applyBorder="1" applyAlignment="1">
      <alignment horizontal="center" vertical="center" textRotation="90" wrapText="1"/>
    </xf>
    <xf numFmtId="166" fontId="105" fillId="73" borderId="20" xfId="0" applyNumberFormat="1" applyFont="1" applyFill="1" applyBorder="1" applyAlignment="1">
      <alignment horizontal="center" vertical="center" textRotation="90" wrapText="1"/>
    </xf>
    <xf numFmtId="1" fontId="105" fillId="73" borderId="20" xfId="2922" applyNumberFormat="1" applyFont="1" applyFill="1" applyBorder="1" applyAlignment="1">
      <alignment horizontal="center" vertical="center" textRotation="90" wrapText="1"/>
    </xf>
    <xf numFmtId="165" fontId="105" fillId="73" borderId="20" xfId="0" applyNumberFormat="1" applyFont="1" applyFill="1" applyBorder="1" applyAlignment="1">
      <alignment horizontal="center" vertical="center" textRotation="90" wrapText="1"/>
    </xf>
    <xf numFmtId="166" fontId="106" fillId="73" borderId="20" xfId="0" applyNumberFormat="1" applyFont="1" applyFill="1" applyBorder="1" applyAlignment="1">
      <alignment horizontal="center" vertical="center" textRotation="90" wrapText="1"/>
    </xf>
    <xf numFmtId="165" fontId="105" fillId="73" borderId="20" xfId="2922" applyNumberFormat="1" applyFont="1" applyFill="1" applyBorder="1" applyAlignment="1">
      <alignment horizontal="center" vertical="center" textRotation="90" wrapText="1"/>
    </xf>
    <xf numFmtId="0" fontId="106" fillId="73" borderId="20" xfId="0" applyFont="1" applyFill="1" applyBorder="1" applyAlignment="1">
      <alignment horizontal="center" vertical="center" textRotation="90" wrapText="1"/>
    </xf>
    <xf numFmtId="0" fontId="107" fillId="0" borderId="0" xfId="0" applyFont="1"/>
    <xf numFmtId="0" fontId="107" fillId="0" borderId="20" xfId="0" applyFont="1" applyBorder="1" applyAlignment="1">
      <alignment horizontal="center" vertical="center" wrapText="1"/>
    </xf>
    <xf numFmtId="0" fontId="107" fillId="0" borderId="20" xfId="0" applyFont="1" applyBorder="1" applyAlignment="1">
      <alignment vertical="center" wrapText="1"/>
    </xf>
    <xf numFmtId="14" fontId="107" fillId="0" borderId="20" xfId="0" applyNumberFormat="1" applyFont="1" applyBorder="1" applyAlignment="1">
      <alignment vertical="center" wrapText="1"/>
    </xf>
    <xf numFmtId="14" fontId="107" fillId="0" borderId="20" xfId="0" applyNumberFormat="1" applyFont="1" applyBorder="1" applyAlignment="1">
      <alignment vertical="center"/>
    </xf>
    <xf numFmtId="14" fontId="107" fillId="0" borderId="20" xfId="0" applyNumberFormat="1" applyFont="1" applyBorder="1" applyAlignment="1">
      <alignment horizontal="center" vertical="center"/>
    </xf>
    <xf numFmtId="14" fontId="107" fillId="0" borderId="20" xfId="0" applyNumberFormat="1" applyFont="1" applyBorder="1" applyAlignment="1">
      <alignment horizontal="center" vertical="center" wrapText="1"/>
    </xf>
    <xf numFmtId="165" fontId="107" fillId="0" borderId="20" xfId="0" applyNumberFormat="1" applyFont="1" applyBorder="1" applyAlignment="1">
      <alignment vertical="center"/>
    </xf>
    <xf numFmtId="1" fontId="107" fillId="0" borderId="20" xfId="0" applyNumberFormat="1" applyFont="1" applyBorder="1" applyAlignment="1">
      <alignment vertical="center"/>
    </xf>
    <xf numFmtId="165" fontId="107" fillId="0" borderId="20" xfId="0" applyNumberFormat="1" applyFont="1" applyBorder="1" applyAlignment="1">
      <alignment vertical="center" wrapText="1"/>
    </xf>
    <xf numFmtId="6" fontId="107" fillId="0" borderId="20" xfId="0" applyNumberFormat="1" applyFont="1" applyBorder="1" applyAlignment="1">
      <alignment vertical="center"/>
    </xf>
    <xf numFmtId="165" fontId="107" fillId="0" borderId="20" xfId="2922" applyNumberFormat="1" applyFont="1" applyBorder="1" applyAlignment="1">
      <alignment vertical="center"/>
    </xf>
    <xf numFmtId="0" fontId="107" fillId="0" borderId="20" xfId="0" applyFont="1" applyBorder="1" applyAlignment="1">
      <alignment vertical="center"/>
    </xf>
    <xf numFmtId="0" fontId="107" fillId="0" borderId="20" xfId="0" applyFont="1" applyBorder="1" applyAlignment="1">
      <alignment horizontal="center" vertical="center"/>
    </xf>
    <xf numFmtId="0" fontId="107" fillId="0" borderId="0" xfId="0" applyFont="1" applyAlignment="1">
      <alignment vertical="center"/>
    </xf>
    <xf numFmtId="0" fontId="108" fillId="0" borderId="20" xfId="0" applyFont="1" applyBorder="1" applyAlignment="1">
      <alignment horizontal="center" vertical="center" wrapText="1"/>
    </xf>
    <xf numFmtId="14" fontId="108" fillId="0" borderId="20" xfId="0" applyNumberFormat="1" applyFont="1" applyBorder="1" applyAlignment="1">
      <alignment horizontal="center" vertical="center"/>
    </xf>
    <xf numFmtId="9" fontId="107" fillId="0" borderId="20" xfId="2923" applyFont="1" applyBorder="1" applyAlignment="1">
      <alignment vertical="center"/>
    </xf>
    <xf numFmtId="0" fontId="107" fillId="0" borderId="47" xfId="0" applyFont="1" applyBorder="1" applyAlignment="1">
      <alignment horizontal="center" vertical="center"/>
    </xf>
    <xf numFmtId="0" fontId="108" fillId="0" borderId="20" xfId="0" applyFont="1" applyBorder="1" applyAlignment="1">
      <alignment vertical="center" wrapText="1"/>
    </xf>
    <xf numFmtId="14" fontId="108" fillId="0" borderId="20" xfId="0" applyNumberFormat="1" applyFont="1" applyBorder="1" applyAlignment="1">
      <alignment horizontal="center" vertical="center" wrapText="1"/>
    </xf>
    <xf numFmtId="1" fontId="107" fillId="0" borderId="20" xfId="0" applyNumberFormat="1" applyFont="1" applyBorder="1" applyAlignment="1">
      <alignment vertical="center" wrapText="1"/>
    </xf>
    <xf numFmtId="6" fontId="107" fillId="0" borderId="20" xfId="0" applyNumberFormat="1" applyFont="1" applyBorder="1" applyAlignment="1">
      <alignment vertical="center" wrapText="1"/>
    </xf>
    <xf numFmtId="165" fontId="107" fillId="0" borderId="20" xfId="2922" applyNumberFormat="1" applyFont="1" applyBorder="1" applyAlignment="1">
      <alignment vertical="center" wrapText="1"/>
    </xf>
    <xf numFmtId="0" fontId="107" fillId="0" borderId="47" xfId="0" applyFont="1" applyBorder="1" applyAlignment="1">
      <alignment horizontal="center" vertical="center" wrapText="1"/>
    </xf>
    <xf numFmtId="9" fontId="107" fillId="63" borderId="20" xfId="2923" applyFont="1" applyFill="1" applyBorder="1" applyAlignment="1">
      <alignment vertical="center"/>
    </xf>
    <xf numFmtId="6" fontId="109" fillId="0" borderId="20" xfId="0" applyNumberFormat="1" applyFont="1" applyBorder="1" applyAlignment="1">
      <alignment vertical="center"/>
    </xf>
    <xf numFmtId="0" fontId="110" fillId="0" borderId="20" xfId="0" applyFont="1" applyBorder="1" applyAlignment="1">
      <alignment horizontal="center" vertical="center" wrapText="1"/>
    </xf>
    <xf numFmtId="0" fontId="110" fillId="0" borderId="20" xfId="0" applyFont="1" applyBorder="1" applyAlignment="1">
      <alignment vertical="center" wrapText="1"/>
    </xf>
    <xf numFmtId="14" fontId="110" fillId="0" borderId="20" xfId="0" applyNumberFormat="1" applyFont="1" applyBorder="1" applyAlignment="1">
      <alignment vertical="center" wrapText="1"/>
    </xf>
    <xf numFmtId="14" fontId="110" fillId="0" borderId="20" xfId="0" applyNumberFormat="1" applyFont="1" applyBorder="1" applyAlignment="1">
      <alignment vertical="center"/>
    </xf>
    <xf numFmtId="14" fontId="110" fillId="0" borderId="20" xfId="0" applyNumberFormat="1" applyFont="1" applyBorder="1" applyAlignment="1">
      <alignment horizontal="center" vertical="center"/>
    </xf>
    <xf numFmtId="14" fontId="110" fillId="0" borderId="20" xfId="0" applyNumberFormat="1" applyFont="1" applyBorder="1" applyAlignment="1">
      <alignment horizontal="center" vertical="center" wrapText="1"/>
    </xf>
    <xf numFmtId="165" fontId="110" fillId="0" borderId="20" xfId="0" applyNumberFormat="1" applyFont="1" applyBorder="1" applyAlignment="1">
      <alignment vertical="center"/>
    </xf>
    <xf numFmtId="1" fontId="110" fillId="0" borderId="20" xfId="0" applyNumberFormat="1" applyFont="1" applyBorder="1" applyAlignment="1">
      <alignment vertical="center"/>
    </xf>
    <xf numFmtId="165" fontId="110" fillId="0" borderId="20" xfId="0" applyNumberFormat="1" applyFont="1" applyBorder="1" applyAlignment="1">
      <alignment vertical="center" wrapText="1"/>
    </xf>
    <xf numFmtId="6" fontId="110" fillId="0" borderId="20" xfId="0" applyNumberFormat="1" applyFont="1" applyBorder="1" applyAlignment="1">
      <alignment vertical="center"/>
    </xf>
    <xf numFmtId="9" fontId="110" fillId="0" borderId="20" xfId="2923" applyFont="1" applyBorder="1" applyAlignment="1">
      <alignment vertical="center"/>
    </xf>
    <xf numFmtId="165" fontId="110" fillId="0" borderId="20" xfId="2922" applyNumberFormat="1" applyFont="1" applyBorder="1" applyAlignment="1">
      <alignment vertical="center"/>
    </xf>
    <xf numFmtId="0" fontId="110" fillId="0" borderId="20" xfId="0" applyFont="1" applyBorder="1" applyAlignment="1">
      <alignment vertical="center"/>
    </xf>
    <xf numFmtId="0" fontId="110" fillId="0" borderId="20" xfId="0" applyFont="1" applyBorder="1" applyAlignment="1">
      <alignment horizontal="center" vertical="center"/>
    </xf>
    <xf numFmtId="0" fontId="110" fillId="0" borderId="47" xfId="0" applyFont="1" applyBorder="1" applyAlignment="1">
      <alignment horizontal="center" vertical="center"/>
    </xf>
    <xf numFmtId="14" fontId="106" fillId="63" borderId="20" xfId="0" applyNumberFormat="1" applyFont="1" applyFill="1" applyBorder="1" applyAlignment="1">
      <alignment horizontal="center" vertical="center" textRotation="90" wrapText="1"/>
    </xf>
    <xf numFmtId="0" fontId="105" fillId="61" borderId="20" xfId="0" applyFont="1" applyFill="1" applyBorder="1" applyAlignment="1">
      <alignment horizontal="center" vertical="center" textRotation="90" wrapText="1"/>
    </xf>
    <xf numFmtId="14" fontId="102" fillId="61" borderId="20" xfId="0" applyNumberFormat="1" applyFont="1" applyFill="1" applyBorder="1" applyAlignment="1">
      <alignment horizontal="center" vertical="center" textRotation="90" wrapText="1"/>
    </xf>
    <xf numFmtId="0" fontId="107" fillId="63" borderId="20" xfId="0" applyFont="1" applyFill="1" applyBorder="1" applyAlignment="1">
      <alignment horizontal="center" vertical="center" wrapText="1"/>
    </xf>
    <xf numFmtId="0" fontId="107" fillId="68" borderId="20" xfId="0" applyFont="1" applyFill="1" applyBorder="1" applyAlignment="1">
      <alignment horizontal="center" vertical="center" wrapText="1"/>
    </xf>
    <xf numFmtId="9" fontId="2" fillId="0" borderId="24" xfId="2771" applyFill="1" applyBorder="1" applyAlignment="1">
      <alignment horizontal="center" vertical="center"/>
    </xf>
    <xf numFmtId="0" fontId="111" fillId="72" borderId="20" xfId="0" applyFont="1" applyFill="1" applyBorder="1" applyAlignment="1">
      <alignment horizontal="center" vertical="center" textRotation="90" wrapText="1"/>
    </xf>
    <xf numFmtId="0" fontId="111" fillId="65" borderId="20" xfId="0" applyFont="1" applyFill="1" applyBorder="1" applyAlignment="1">
      <alignment horizontal="center" vertical="center" textRotation="90" wrapText="1"/>
    </xf>
    <xf numFmtId="14" fontId="111" fillId="72" borderId="20" xfId="0" applyNumberFormat="1" applyFont="1" applyFill="1" applyBorder="1" applyAlignment="1">
      <alignment horizontal="center" vertical="center" textRotation="90" wrapText="1"/>
    </xf>
    <xf numFmtId="165" fontId="111" fillId="72" borderId="20" xfId="0" applyNumberFormat="1" applyFont="1" applyFill="1" applyBorder="1" applyAlignment="1">
      <alignment horizontal="center" vertical="center" textRotation="90" wrapText="1"/>
    </xf>
    <xf numFmtId="44" fontId="111" fillId="72" borderId="20" xfId="2922" applyFont="1" applyFill="1" applyBorder="1" applyAlignment="1">
      <alignment horizontal="center" vertical="center" textRotation="90" wrapText="1"/>
    </xf>
    <xf numFmtId="0" fontId="111" fillId="63" borderId="20" xfId="0" applyFont="1" applyFill="1" applyBorder="1" applyAlignment="1">
      <alignment horizontal="center" vertical="center" textRotation="90" wrapText="1"/>
    </xf>
    <xf numFmtId="0" fontId="112" fillId="0" borderId="0" xfId="0" applyFont="1" applyAlignment="1">
      <alignment vertical="center"/>
    </xf>
    <xf numFmtId="0" fontId="113" fillId="0" borderId="0" xfId="0" applyFont="1" applyAlignment="1">
      <alignment vertical="center"/>
    </xf>
    <xf numFmtId="0" fontId="113" fillId="0" borderId="0" xfId="0" applyFont="1" applyAlignment="1">
      <alignment vertical="center" wrapText="1"/>
    </xf>
    <xf numFmtId="14" fontId="113" fillId="0" borderId="0" xfId="0" applyNumberFormat="1" applyFont="1" applyAlignment="1">
      <alignment horizontal="center" vertical="center"/>
    </xf>
    <xf numFmtId="14" fontId="113" fillId="0" borderId="0" xfId="0" applyNumberFormat="1" applyFont="1" applyAlignment="1">
      <alignment vertical="center"/>
    </xf>
    <xf numFmtId="14" fontId="113" fillId="0" borderId="0" xfId="0" applyNumberFormat="1" applyFont="1" applyAlignment="1">
      <alignment vertical="center" wrapText="1"/>
    </xf>
    <xf numFmtId="165" fontId="113" fillId="0" borderId="0" xfId="0" applyNumberFormat="1" applyFont="1" applyAlignment="1">
      <alignment vertical="center"/>
    </xf>
    <xf numFmtId="6" fontId="112" fillId="0" borderId="0" xfId="2922" applyNumberFormat="1" applyFont="1" applyAlignment="1">
      <alignment vertical="center"/>
    </xf>
    <xf numFmtId="0" fontId="113" fillId="0" borderId="0" xfId="0" applyFont="1" applyAlignment="1">
      <alignment horizontal="center" vertical="center" wrapText="1"/>
    </xf>
    <xf numFmtId="0" fontId="113" fillId="0" borderId="0" xfId="0" applyFont="1" applyAlignment="1">
      <alignment horizontal="center" vertical="center"/>
    </xf>
    <xf numFmtId="0" fontId="112" fillId="69" borderId="0" xfId="0" applyFont="1" applyFill="1" applyAlignment="1">
      <alignment horizontal="center" vertical="center"/>
    </xf>
    <xf numFmtId="6" fontId="112" fillId="0" borderId="0" xfId="2922" applyNumberFormat="1" applyFont="1" applyAlignment="1">
      <alignment vertical="center" wrapText="1"/>
    </xf>
    <xf numFmtId="6" fontId="112" fillId="0" borderId="0" xfId="2922" applyNumberFormat="1" applyFont="1" applyFill="1" applyAlignment="1">
      <alignment vertical="center" wrapText="1"/>
    </xf>
    <xf numFmtId="165" fontId="112" fillId="0" borderId="0" xfId="0" applyNumberFormat="1" applyFont="1" applyAlignment="1">
      <alignment vertical="center"/>
    </xf>
    <xf numFmtId="0" fontId="112" fillId="0" borderId="0" xfId="0" applyFont="1" applyAlignment="1">
      <alignment vertical="center" wrapText="1"/>
    </xf>
    <xf numFmtId="0" fontId="113" fillId="69" borderId="0" xfId="0" applyFont="1" applyFill="1" applyAlignment="1">
      <alignment horizontal="center" vertical="center"/>
    </xf>
    <xf numFmtId="0" fontId="113" fillId="0" borderId="0" xfId="0" applyFont="1"/>
    <xf numFmtId="0" fontId="113" fillId="0" borderId="0" xfId="0" applyFont="1" applyAlignment="1">
      <alignment wrapText="1"/>
    </xf>
    <xf numFmtId="0" fontId="113" fillId="0" borderId="0" xfId="0" applyFont="1" applyAlignment="1">
      <alignment horizontal="center"/>
    </xf>
    <xf numFmtId="14" fontId="113" fillId="0" borderId="0" xfId="0" applyNumberFormat="1" applyFont="1"/>
    <xf numFmtId="14" fontId="113" fillId="0" borderId="0" xfId="0" applyNumberFormat="1" applyFont="1" applyAlignment="1">
      <alignment wrapText="1"/>
    </xf>
    <xf numFmtId="165" fontId="113" fillId="0" borderId="0" xfId="0" applyNumberFormat="1" applyFont="1"/>
    <xf numFmtId="6" fontId="112" fillId="0" borderId="0" xfId="2922" applyNumberFormat="1" applyFont="1" applyAlignment="1">
      <alignment wrapText="1"/>
    </xf>
    <xf numFmtId="0" fontId="113" fillId="0" borderId="0" xfId="0" applyFont="1" applyAlignment="1">
      <alignment horizontal="center" wrapText="1"/>
    </xf>
    <xf numFmtId="14" fontId="112" fillId="0" borderId="0" xfId="0" applyNumberFormat="1" applyFont="1" applyAlignment="1">
      <alignment vertical="center"/>
    </xf>
    <xf numFmtId="0" fontId="112" fillId="0" borderId="0" xfId="0" applyFont="1" applyAlignment="1">
      <alignment horizontal="left" vertical="center"/>
    </xf>
    <xf numFmtId="0" fontId="112" fillId="0" borderId="0" xfId="0" applyFont="1" applyAlignment="1">
      <alignment horizontal="left" vertical="center" wrapText="1"/>
    </xf>
    <xf numFmtId="14" fontId="112" fillId="0" borderId="0" xfId="0" applyNumberFormat="1" applyFont="1" applyAlignment="1">
      <alignment horizontal="left" vertical="center"/>
    </xf>
    <xf numFmtId="14" fontId="112" fillId="0" borderId="0" xfId="0" applyNumberFormat="1" applyFont="1" applyAlignment="1">
      <alignment horizontal="left" vertical="center" wrapText="1"/>
    </xf>
    <xf numFmtId="165" fontId="112" fillId="0" borderId="0" xfId="0" applyNumberFormat="1" applyFont="1" applyAlignment="1">
      <alignment horizontal="right" vertical="center"/>
    </xf>
    <xf numFmtId="0" fontId="112" fillId="0" borderId="0" xfId="0" applyFont="1" applyAlignment="1">
      <alignment horizontal="right" vertical="center"/>
    </xf>
    <xf numFmtId="6" fontId="112" fillId="0" borderId="0" xfId="2922" applyNumberFormat="1" applyFont="1" applyAlignment="1">
      <alignment horizontal="left" vertical="center" wrapText="1"/>
    </xf>
    <xf numFmtId="0" fontId="114" fillId="61" borderId="20" xfId="0" applyFont="1" applyFill="1" applyBorder="1" applyAlignment="1">
      <alignment horizontal="center" vertical="center" textRotation="90" wrapText="1"/>
    </xf>
    <xf numFmtId="0" fontId="115" fillId="0" borderId="0" xfId="0" applyFont="1" applyAlignment="1">
      <alignment vertical="center"/>
    </xf>
    <xf numFmtId="0" fontId="115" fillId="0" borderId="0" xfId="0" applyFont="1" applyAlignment="1">
      <alignment horizontal="center" vertical="center"/>
    </xf>
    <xf numFmtId="0" fontId="115" fillId="0" borderId="0" xfId="0" applyFont="1" applyAlignment="1">
      <alignment horizontal="center" vertical="center" wrapText="1"/>
    </xf>
    <xf numFmtId="0" fontId="115" fillId="0" borderId="0" xfId="0" applyFont="1"/>
    <xf numFmtId="0" fontId="115" fillId="0" borderId="0" xfId="0" applyFont="1" applyAlignment="1">
      <alignment horizontal="center"/>
    </xf>
    <xf numFmtId="0" fontId="115" fillId="0" borderId="0" xfId="0" applyFont="1" applyAlignment="1">
      <alignment horizontal="left" vertical="center"/>
    </xf>
    <xf numFmtId="0" fontId="116" fillId="0" borderId="0" xfId="0" applyFont="1"/>
    <xf numFmtId="14" fontId="111" fillId="61" borderId="20" xfId="0" applyNumberFormat="1" applyFont="1" applyFill="1" applyBorder="1" applyAlignment="1">
      <alignment horizontal="center" vertical="center" textRotation="90" wrapText="1"/>
    </xf>
    <xf numFmtId="0" fontId="115" fillId="63" borderId="0" xfId="0" applyFont="1" applyFill="1" applyAlignment="1">
      <alignment vertical="center"/>
    </xf>
    <xf numFmtId="0" fontId="115" fillId="63" borderId="0" xfId="0" applyFont="1" applyFill="1"/>
    <xf numFmtId="0" fontId="115" fillId="63" borderId="0" xfId="0" applyFont="1" applyFill="1" applyAlignment="1">
      <alignment horizontal="left" vertical="center"/>
    </xf>
    <xf numFmtId="0" fontId="115" fillId="0" borderId="0" xfId="0" applyFont="1" applyAlignment="1">
      <alignment horizontal="left" vertical="center" wrapText="1"/>
    </xf>
    <xf numFmtId="0" fontId="113" fillId="68" borderId="20" xfId="0" applyFont="1" applyFill="1" applyBorder="1" applyAlignment="1">
      <alignment horizontal="center" vertical="center" wrapText="1"/>
    </xf>
    <xf numFmtId="0" fontId="117" fillId="65" borderId="20" xfId="0" applyFont="1" applyFill="1" applyBorder="1" applyAlignment="1">
      <alignment horizontal="center" vertical="center" wrapText="1"/>
    </xf>
    <xf numFmtId="0" fontId="117" fillId="65" borderId="20" xfId="0" applyFont="1" applyFill="1" applyBorder="1" applyAlignment="1">
      <alignment horizontal="center" vertical="center"/>
    </xf>
    <xf numFmtId="165" fontId="2" fillId="65" borderId="0" xfId="2771" applyNumberFormat="1" applyFill="1" applyBorder="1" applyAlignment="1">
      <alignment horizontal="center" vertical="center"/>
    </xf>
    <xf numFmtId="165" fontId="2" fillId="65" borderId="0" xfId="2771" applyNumberFormat="1" applyFont="1" applyFill="1" applyBorder="1" applyAlignment="1">
      <alignment horizontal="center" vertical="center"/>
    </xf>
    <xf numFmtId="9" fontId="2" fillId="65" borderId="24" xfId="2771" applyFill="1" applyBorder="1" applyAlignment="1">
      <alignment horizontal="center" vertical="center"/>
    </xf>
    <xf numFmtId="16" fontId="2" fillId="65" borderId="28" xfId="1700" applyNumberFormat="1" applyFill="1" applyBorder="1" applyAlignment="1">
      <alignment horizontal="center" vertical="center"/>
    </xf>
    <xf numFmtId="0" fontId="2" fillId="65" borderId="0" xfId="1700" applyFill="1" applyAlignment="1">
      <alignment horizontal="center" vertical="center"/>
    </xf>
    <xf numFmtId="164" fontId="2" fillId="65" borderId="0" xfId="1700" applyNumberFormat="1" applyFill="1" applyAlignment="1">
      <alignment horizontal="center" vertical="center"/>
    </xf>
    <xf numFmtId="0" fontId="2" fillId="65" borderId="24" xfId="1700" applyFill="1" applyBorder="1" applyAlignment="1">
      <alignment horizontal="left" vertical="center" wrapText="1"/>
    </xf>
    <xf numFmtId="6" fontId="2" fillId="65" borderId="0" xfId="1700" applyNumberFormat="1" applyFill="1" applyAlignment="1">
      <alignment horizontal="center" vertical="center"/>
    </xf>
    <xf numFmtId="9" fontId="2" fillId="65" borderId="0" xfId="2771" applyFill="1" applyBorder="1" applyAlignment="1">
      <alignment horizontal="center" vertical="center"/>
    </xf>
    <xf numFmtId="165" fontId="2" fillId="65" borderId="0" xfId="1700" applyNumberFormat="1" applyFill="1" applyAlignment="1">
      <alignment vertical="center"/>
    </xf>
    <xf numFmtId="9" fontId="2" fillId="65" borderId="28" xfId="2771" applyFill="1" applyBorder="1" applyAlignment="1">
      <alignment horizontal="center" vertical="center"/>
    </xf>
    <xf numFmtId="0" fontId="2" fillId="65" borderId="0" xfId="1700" applyFill="1"/>
    <xf numFmtId="0" fontId="3" fillId="65" borderId="34" xfId="1700" applyFont="1" applyFill="1" applyBorder="1" applyAlignment="1">
      <alignment horizontal="left" vertical="center" wrapText="1"/>
    </xf>
    <xf numFmtId="165" fontId="2" fillId="65" borderId="28" xfId="2771" applyNumberFormat="1" applyFill="1" applyBorder="1" applyAlignment="1">
      <alignment horizontal="center" vertical="center"/>
    </xf>
    <xf numFmtId="0" fontId="118" fillId="0" borderId="0" xfId="0" applyFont="1" applyAlignment="1">
      <alignment horizontal="center" vertical="center" textRotation="90" wrapText="1"/>
    </xf>
    <xf numFmtId="0" fontId="95" fillId="0" borderId="0" xfId="0" applyFont="1" applyAlignment="1">
      <alignment horizontal="center" vertical="center" wrapText="1"/>
    </xf>
    <xf numFmtId="0" fontId="105" fillId="61" borderId="0" xfId="0" applyFont="1" applyFill="1" applyAlignment="1">
      <alignment horizontal="center" vertical="center" textRotation="90" wrapText="1"/>
    </xf>
    <xf numFmtId="0" fontId="102" fillId="63" borderId="0" xfId="0" applyFont="1" applyFill="1" applyAlignment="1">
      <alignment horizontal="center" vertical="center" textRotation="90" wrapText="1"/>
    </xf>
    <xf numFmtId="0" fontId="119"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center" vertical="center" wrapText="1"/>
    </xf>
    <xf numFmtId="14" fontId="0" fillId="0" borderId="0" xfId="0" applyNumberFormat="1" applyAlignment="1">
      <alignment horizontal="center" vertical="center"/>
    </xf>
    <xf numFmtId="165" fontId="0" fillId="0" borderId="0" xfId="0" applyNumberFormat="1" applyAlignment="1">
      <alignment horizontal="center" vertical="center"/>
    </xf>
    <xf numFmtId="0" fontId="0" fillId="0" borderId="0" xfId="0" applyAlignment="1">
      <alignment vertical="center"/>
    </xf>
    <xf numFmtId="0" fontId="95" fillId="0" borderId="0" xfId="0" applyFont="1" applyAlignment="1">
      <alignment vertical="center"/>
    </xf>
    <xf numFmtId="0" fontId="95" fillId="0" borderId="0" xfId="0" applyFont="1" applyAlignment="1">
      <alignment vertical="center" wrapText="1"/>
    </xf>
    <xf numFmtId="0" fontId="0" fillId="63" borderId="0" xfId="0" applyFill="1" applyAlignment="1">
      <alignment horizontal="center" vertical="center"/>
    </xf>
    <xf numFmtId="165" fontId="0" fillId="69" borderId="0" xfId="0" applyNumberFormat="1" applyFill="1" applyAlignment="1">
      <alignment horizontal="center" vertical="center"/>
    </xf>
    <xf numFmtId="14" fontId="0" fillId="63" borderId="0" xfId="0" applyNumberFormat="1" applyFill="1" applyAlignment="1">
      <alignment horizontal="center" vertical="center"/>
    </xf>
    <xf numFmtId="0" fontId="0" fillId="68" borderId="0" xfId="0" applyFill="1" applyAlignment="1">
      <alignment horizontal="center" vertical="center" wrapText="1"/>
    </xf>
    <xf numFmtId="0" fontId="113" fillId="61" borderId="0" xfId="0" applyFont="1" applyFill="1" applyAlignment="1">
      <alignment horizontal="center" vertical="center" wrapText="1"/>
    </xf>
    <xf numFmtId="0" fontId="113" fillId="68" borderId="0" xfId="0" applyFont="1" applyFill="1" applyAlignment="1">
      <alignment horizontal="center" vertical="center" wrapText="1"/>
    </xf>
    <xf numFmtId="10" fontId="2" fillId="0" borderId="24" xfId="2923" applyNumberFormat="1" applyFont="1" applyFill="1" applyBorder="1" applyAlignment="1">
      <alignment horizontal="center" vertical="center"/>
    </xf>
    <xf numFmtId="0" fontId="0" fillId="69" borderId="0" xfId="0" applyFill="1" applyAlignment="1">
      <alignment horizontal="center" vertical="center" wrapText="1"/>
    </xf>
    <xf numFmtId="0" fontId="113" fillId="69" borderId="0" xfId="0" applyFont="1" applyFill="1" applyAlignment="1">
      <alignment horizontal="center" vertical="center" wrapText="1"/>
    </xf>
    <xf numFmtId="10" fontId="2" fillId="0" borderId="0" xfId="2923" applyNumberFormat="1" applyFont="1" applyFill="1" applyBorder="1" applyAlignment="1">
      <alignment horizontal="center" vertical="center"/>
    </xf>
    <xf numFmtId="0" fontId="0" fillId="0" borderId="0" xfId="0" applyAlignment="1">
      <alignment horizontal="left" vertical="center"/>
    </xf>
    <xf numFmtId="1" fontId="0" fillId="0" borderId="0" xfId="0" applyNumberFormat="1" applyAlignment="1">
      <alignment horizontal="center" vertical="center"/>
    </xf>
    <xf numFmtId="14" fontId="95" fillId="0" borderId="0" xfId="0" applyNumberFormat="1" applyFont="1" applyAlignment="1">
      <alignment horizontal="center" vertical="center"/>
    </xf>
    <xf numFmtId="165" fontId="95" fillId="0" borderId="0" xfId="0" applyNumberFormat="1" applyFont="1" applyAlignment="1">
      <alignment horizontal="center" vertical="center"/>
    </xf>
    <xf numFmtId="0" fontId="95" fillId="0" borderId="0" xfId="0" applyFont="1" applyAlignment="1">
      <alignment horizontal="center" vertical="center"/>
    </xf>
    <xf numFmtId="0" fontId="83" fillId="58" borderId="0" xfId="2924" applyBorder="1" applyAlignment="1">
      <alignment horizontal="left" vertical="center"/>
    </xf>
    <xf numFmtId="14" fontId="116" fillId="0" borderId="0" xfId="0" applyNumberFormat="1" applyFont="1" applyAlignment="1">
      <alignment horizontal="center" vertical="center"/>
    </xf>
    <xf numFmtId="0" fontId="116" fillId="0" borderId="0" xfId="0" applyFont="1" applyAlignment="1">
      <alignment horizontal="center" vertical="center"/>
    </xf>
    <xf numFmtId="0" fontId="95" fillId="0" borderId="0" xfId="0" applyFont="1" applyAlignment="1">
      <alignment horizontal="left" vertical="center"/>
    </xf>
    <xf numFmtId="166" fontId="0" fillId="0" borderId="0" xfId="0" applyNumberFormat="1" applyAlignment="1">
      <alignment horizontal="center" vertical="center"/>
    </xf>
    <xf numFmtId="166" fontId="0" fillId="0" borderId="0" xfId="0" applyNumberFormat="1" applyAlignment="1">
      <alignment horizontal="left" vertical="center"/>
    </xf>
    <xf numFmtId="0" fontId="0" fillId="75" borderId="0" xfId="0" applyFill="1" applyAlignment="1">
      <alignment horizontal="left" vertical="center"/>
    </xf>
    <xf numFmtId="0" fontId="0" fillId="68" borderId="0" xfId="0" applyFill="1" applyAlignment="1">
      <alignment horizontal="center" vertical="center"/>
    </xf>
    <xf numFmtId="0" fontId="0" fillId="69" borderId="0" xfId="0" applyFill="1" applyAlignment="1">
      <alignment horizontal="center" vertical="center"/>
    </xf>
    <xf numFmtId="0" fontId="118" fillId="72" borderId="20" xfId="0" applyFont="1" applyFill="1" applyBorder="1" applyAlignment="1">
      <alignment horizontal="center" vertical="center" textRotation="90" wrapText="1"/>
    </xf>
    <xf numFmtId="14" fontId="118" fillId="72" borderId="20" xfId="0" applyNumberFormat="1" applyFont="1" applyFill="1" applyBorder="1" applyAlignment="1">
      <alignment horizontal="center" vertical="center" textRotation="90" wrapText="1"/>
    </xf>
    <xf numFmtId="0" fontId="102" fillId="63" borderId="20" xfId="0" applyFont="1" applyFill="1" applyBorder="1" applyAlignment="1">
      <alignment horizontal="center" vertical="center" textRotation="90" wrapText="1"/>
    </xf>
    <xf numFmtId="0" fontId="100" fillId="0" borderId="0" xfId="0" applyFont="1" applyAlignment="1">
      <alignment horizontal="center" vertical="center" textRotation="90" wrapText="1"/>
    </xf>
    <xf numFmtId="0" fontId="4" fillId="65" borderId="42" xfId="1700" quotePrefix="1" applyFont="1" applyFill="1" applyBorder="1" applyAlignment="1">
      <alignment horizontal="center" vertical="center" wrapText="1"/>
    </xf>
    <xf numFmtId="0" fontId="100" fillId="0" borderId="0" xfId="0" applyFont="1" applyAlignment="1">
      <alignment horizontal="center" vertical="center" wrapText="1"/>
    </xf>
    <xf numFmtId="0" fontId="0" fillId="75" borderId="0" xfId="0" applyFill="1" applyAlignment="1">
      <alignment horizontal="center" vertical="center"/>
    </xf>
    <xf numFmtId="165" fontId="116" fillId="0" borderId="0" xfId="0" applyNumberFormat="1" applyFont="1" applyAlignment="1">
      <alignment horizontal="center" vertical="center"/>
    </xf>
    <xf numFmtId="0" fontId="4" fillId="0" borderId="0" xfId="1700" quotePrefix="1" applyFont="1" applyAlignment="1">
      <alignment horizontal="center" vertical="center" wrapText="1"/>
    </xf>
    <xf numFmtId="0" fontId="2" fillId="76" borderId="0" xfId="1700" applyFill="1" applyAlignment="1">
      <alignment horizontal="center" vertical="center" wrapText="1"/>
    </xf>
    <xf numFmtId="16" fontId="2" fillId="0" borderId="0" xfId="1700" quotePrefix="1" applyNumberFormat="1" applyAlignment="1">
      <alignment horizontal="left"/>
    </xf>
    <xf numFmtId="14" fontId="114" fillId="63" borderId="20" xfId="0" applyNumberFormat="1" applyFont="1" applyFill="1" applyBorder="1" applyAlignment="1">
      <alignment horizontal="center" vertical="center" textRotation="90" wrapText="1"/>
    </xf>
    <xf numFmtId="0" fontId="123" fillId="63" borderId="43" xfId="0" applyFont="1" applyFill="1" applyBorder="1" applyAlignment="1">
      <alignment horizontal="center" vertical="center" textRotation="90" wrapText="1"/>
    </xf>
    <xf numFmtId="0" fontId="77" fillId="0" borderId="0" xfId="0" applyFont="1" applyAlignment="1">
      <alignment horizontal="center" vertical="center"/>
    </xf>
    <xf numFmtId="14" fontId="116" fillId="63" borderId="0" xfId="0" applyNumberFormat="1" applyFont="1" applyFill="1" applyAlignment="1">
      <alignment horizontal="center" vertical="center"/>
    </xf>
    <xf numFmtId="165" fontId="116" fillId="63" borderId="0" xfId="0" applyNumberFormat="1" applyFont="1" applyFill="1" applyAlignment="1">
      <alignment horizontal="center" vertical="center"/>
    </xf>
    <xf numFmtId="0" fontId="0" fillId="0" borderId="0" xfId="0" applyAlignment="1">
      <alignment vertical="top"/>
    </xf>
    <xf numFmtId="0" fontId="0" fillId="61" borderId="0" xfId="0" applyFill="1" applyAlignment="1">
      <alignment horizontal="left" vertical="center"/>
    </xf>
    <xf numFmtId="0" fontId="116" fillId="0" borderId="0" xfId="0" applyFont="1" applyAlignment="1">
      <alignment horizontal="left" vertical="center"/>
    </xf>
    <xf numFmtId="0" fontId="116" fillId="0" borderId="0" xfId="0" applyFont="1" applyAlignment="1">
      <alignment horizontal="center"/>
    </xf>
    <xf numFmtId="14" fontId="116" fillId="77" borderId="0" xfId="0" applyNumberFormat="1" applyFont="1" applyFill="1" applyAlignment="1">
      <alignment horizontal="center" vertical="center"/>
    </xf>
    <xf numFmtId="0" fontId="0" fillId="77" borderId="0" xfId="0" applyFill="1" applyAlignment="1">
      <alignment horizontal="left" vertical="center"/>
    </xf>
    <xf numFmtId="169" fontId="2" fillId="0" borderId="0" xfId="2922" applyNumberFormat="1" applyFont="1" applyBorder="1"/>
    <xf numFmtId="169" fontId="2" fillId="0" borderId="0" xfId="2922" applyNumberFormat="1" applyFont="1" applyBorder="1" applyAlignment="1">
      <alignment vertical="center"/>
    </xf>
    <xf numFmtId="169" fontId="5" fillId="0" borderId="0" xfId="2922" applyNumberFormat="1" applyFont="1" applyBorder="1" applyAlignment="1">
      <alignment vertical="center"/>
    </xf>
    <xf numFmtId="169" fontId="2" fillId="0" borderId="0" xfId="2922" applyNumberFormat="1" applyFont="1" applyBorder="1" applyAlignment="1">
      <alignment horizontal="center" vertical="center"/>
    </xf>
    <xf numFmtId="0" fontId="4" fillId="0" borderId="48" xfId="1700" quotePrefix="1" applyFont="1" applyBorder="1" applyAlignment="1">
      <alignment horizontal="center" vertical="center" wrapText="1"/>
    </xf>
    <xf numFmtId="16" fontId="2" fillId="0" borderId="0" xfId="1700" applyNumberFormat="1" applyAlignment="1">
      <alignment horizontal="center" vertical="center"/>
    </xf>
    <xf numFmtId="0" fontId="2" fillId="0" borderId="0" xfId="1700" quotePrefix="1" applyAlignment="1">
      <alignment horizontal="left" vertical="center" wrapText="1"/>
    </xf>
    <xf numFmtId="0" fontId="6" fillId="30" borderId="0" xfId="1700" applyFont="1" applyFill="1" applyAlignment="1">
      <alignment horizontal="left" vertical="center" wrapText="1"/>
    </xf>
    <xf numFmtId="16" fontId="2" fillId="28" borderId="0" xfId="1700" applyNumberFormat="1" applyFill="1" applyAlignment="1">
      <alignment horizontal="center" vertical="center"/>
    </xf>
    <xf numFmtId="9" fontId="116" fillId="0" borderId="0" xfId="2923" applyFont="1" applyAlignment="1">
      <alignment horizontal="center" vertical="center"/>
    </xf>
    <xf numFmtId="170" fontId="0" fillId="0" borderId="0" xfId="2926" applyNumberFormat="1" applyFont="1" applyAlignment="1">
      <alignment horizontal="center" vertical="center"/>
    </xf>
    <xf numFmtId="0" fontId="0" fillId="70" borderId="0" xfId="0" applyFill="1" applyAlignment="1">
      <alignment horizontal="center" vertical="center"/>
    </xf>
    <xf numFmtId="0" fontId="0" fillId="61" borderId="0" xfId="0" applyFill="1" applyAlignment="1">
      <alignment horizontal="center" vertical="center"/>
    </xf>
    <xf numFmtId="14" fontId="83" fillId="58" borderId="0" xfId="2924" applyNumberFormat="1" applyAlignment="1">
      <alignment horizontal="center" vertical="center"/>
    </xf>
    <xf numFmtId="0" fontId="0" fillId="69" borderId="0" xfId="0" applyFill="1" applyAlignment="1">
      <alignment horizontal="left" vertical="center"/>
    </xf>
    <xf numFmtId="9" fontId="0" fillId="0" borderId="0" xfId="2923" applyFont="1" applyAlignment="1">
      <alignment horizontal="center" vertical="center"/>
    </xf>
    <xf numFmtId="0" fontId="0" fillId="70" borderId="0" xfId="0" applyFill="1" applyAlignment="1">
      <alignment horizontal="left" vertical="center"/>
    </xf>
    <xf numFmtId="9" fontId="95" fillId="0" borderId="0" xfId="2923" applyFont="1" applyAlignment="1">
      <alignment horizontal="center" vertical="center"/>
    </xf>
    <xf numFmtId="10" fontId="2" fillId="0" borderId="52" xfId="2923" applyNumberFormat="1" applyFont="1" applyFill="1" applyBorder="1" applyAlignment="1">
      <alignment horizontal="center" vertical="center"/>
    </xf>
    <xf numFmtId="9" fontId="2" fillId="0" borderId="52" xfId="2771" applyFill="1" applyBorder="1" applyAlignment="1">
      <alignment horizontal="center" vertical="center"/>
    </xf>
    <xf numFmtId="9" fontId="2" fillId="65" borderId="52" xfId="2771" applyFill="1" applyBorder="1" applyAlignment="1">
      <alignment horizontal="center" vertical="center"/>
    </xf>
    <xf numFmtId="9" fontId="6" fillId="0" borderId="0" xfId="2771" applyFont="1" applyFill="1" applyBorder="1" applyAlignment="1">
      <alignment horizontal="center"/>
    </xf>
    <xf numFmtId="170" fontId="0" fillId="0" borderId="0" xfId="2927" applyNumberFormat="1" applyFont="1" applyAlignment="1">
      <alignment horizontal="center" vertical="center"/>
    </xf>
    <xf numFmtId="165" fontId="0" fillId="63" borderId="0" xfId="0" applyNumberFormat="1" applyFill="1" applyAlignment="1">
      <alignment horizontal="center" vertical="center"/>
    </xf>
    <xf numFmtId="0" fontId="0" fillId="63" borderId="0" xfId="0" applyFill="1" applyAlignment="1">
      <alignment horizontal="left" vertical="center"/>
    </xf>
    <xf numFmtId="14" fontId="95" fillId="63" borderId="0" xfId="0" applyNumberFormat="1" applyFont="1" applyFill="1" applyAlignment="1">
      <alignment horizontal="center" vertical="center"/>
    </xf>
    <xf numFmtId="1" fontId="0" fillId="63" borderId="0" xfId="0" applyNumberFormat="1" applyFill="1" applyAlignment="1">
      <alignment horizontal="center" vertical="center"/>
    </xf>
    <xf numFmtId="165" fontId="95" fillId="63" borderId="0" xfId="0" applyNumberFormat="1" applyFont="1" applyFill="1" applyAlignment="1">
      <alignment horizontal="center" vertical="center"/>
    </xf>
    <xf numFmtId="9" fontId="116" fillId="63" borderId="0" xfId="2923" applyFont="1" applyFill="1" applyAlignment="1">
      <alignment horizontal="center" vertical="center"/>
    </xf>
    <xf numFmtId="0" fontId="116" fillId="63" borderId="0" xfId="0" applyFont="1" applyFill="1" applyAlignment="1">
      <alignment horizontal="center" vertical="center"/>
    </xf>
    <xf numFmtId="0" fontId="83" fillId="63" borderId="0" xfId="2924" applyFill="1" applyBorder="1" applyAlignment="1">
      <alignment horizontal="left" vertical="center"/>
    </xf>
    <xf numFmtId="0" fontId="0" fillId="63" borderId="0" xfId="0" applyFill="1" applyAlignment="1">
      <alignment vertical="top"/>
    </xf>
    <xf numFmtId="165" fontId="83" fillId="58" borderId="0" xfId="2924" applyNumberFormat="1" applyAlignment="1">
      <alignment horizontal="center" vertical="center"/>
    </xf>
    <xf numFmtId="165" fontId="0" fillId="0" borderId="0" xfId="0" applyNumberFormat="1" applyAlignment="1">
      <alignment horizontal="center" vertical="center" wrapText="1"/>
    </xf>
    <xf numFmtId="0" fontId="2" fillId="0" borderId="24" xfId="1700" applyBorder="1" applyAlignment="1">
      <alignment horizontal="center" vertical="center" wrapText="1"/>
    </xf>
    <xf numFmtId="0" fontId="94" fillId="0" borderId="0" xfId="0" applyFont="1" applyAlignment="1">
      <alignment horizontal="center" vertical="center"/>
    </xf>
    <xf numFmtId="0" fontId="0" fillId="0" borderId="0" xfId="0" applyAlignment="1">
      <alignment horizontal="left"/>
    </xf>
    <xf numFmtId="9" fontId="116" fillId="0" borderId="0" xfId="2923" applyFont="1" applyFill="1" applyAlignment="1">
      <alignment horizontal="center" vertical="center"/>
    </xf>
    <xf numFmtId="0" fontId="83" fillId="0" borderId="0" xfId="2924" applyFill="1" applyBorder="1" applyAlignment="1">
      <alignment horizontal="left" vertical="center"/>
    </xf>
    <xf numFmtId="14" fontId="0" fillId="0" borderId="0" xfId="0" applyNumberFormat="1" applyAlignment="1">
      <alignment wrapText="1"/>
    </xf>
    <xf numFmtId="0" fontId="0" fillId="75" borderId="0" xfId="0" applyFill="1"/>
    <xf numFmtId="0" fontId="102" fillId="72" borderId="53" xfId="0" applyFont="1" applyFill="1" applyBorder="1" applyAlignment="1">
      <alignment horizontal="center" vertical="center" textRotation="90" wrapText="1"/>
    </xf>
    <xf numFmtId="0" fontId="118" fillId="72" borderId="53" xfId="0" applyFont="1" applyFill="1" applyBorder="1" applyAlignment="1">
      <alignment horizontal="center" vertical="center" textRotation="90" wrapText="1"/>
    </xf>
    <xf numFmtId="14" fontId="102" fillId="72" borderId="53" xfId="0" applyNumberFormat="1" applyFont="1" applyFill="1" applyBorder="1" applyAlignment="1">
      <alignment horizontal="center" vertical="center" textRotation="90" wrapText="1"/>
    </xf>
    <xf numFmtId="14" fontId="102" fillId="63" borderId="53" xfId="0" applyNumberFormat="1" applyFont="1" applyFill="1" applyBorder="1" applyAlignment="1">
      <alignment horizontal="center" vertical="center" textRotation="90" wrapText="1"/>
    </xf>
    <xf numFmtId="14" fontId="118" fillId="72" borderId="53" xfId="0" applyNumberFormat="1" applyFont="1" applyFill="1" applyBorder="1" applyAlignment="1">
      <alignment horizontal="center" vertical="center" textRotation="90" wrapText="1"/>
    </xf>
    <xf numFmtId="165" fontId="102" fillId="72" borderId="53" xfId="0" applyNumberFormat="1" applyFont="1" applyFill="1" applyBorder="1" applyAlignment="1">
      <alignment horizontal="center" vertical="center" textRotation="90" wrapText="1"/>
    </xf>
    <xf numFmtId="14" fontId="114" fillId="63" borderId="53" xfId="0" applyNumberFormat="1" applyFont="1" applyFill="1" applyBorder="1" applyAlignment="1">
      <alignment horizontal="center" vertical="center" textRotation="90" wrapText="1"/>
    </xf>
    <xf numFmtId="0" fontId="102" fillId="63" borderId="53" xfId="0" applyFont="1" applyFill="1" applyBorder="1" applyAlignment="1">
      <alignment horizontal="center" vertical="center" textRotation="90" wrapText="1"/>
    </xf>
    <xf numFmtId="0" fontId="123" fillId="63" borderId="18" xfId="0" applyFont="1" applyFill="1" applyBorder="1" applyAlignment="1">
      <alignment horizontal="center" vertical="center" textRotation="90" wrapText="1"/>
    </xf>
    <xf numFmtId="0" fontId="0" fillId="0" borderId="2" xfId="0" applyBorder="1" applyAlignment="1">
      <alignment horizontal="center" vertical="center"/>
    </xf>
    <xf numFmtId="0" fontId="94" fillId="0" borderId="2" xfId="0" applyFont="1" applyBorder="1" applyAlignment="1">
      <alignment horizontal="center" vertical="center"/>
    </xf>
    <xf numFmtId="0" fontId="0" fillId="0" borderId="2" xfId="0" applyBorder="1" applyAlignment="1">
      <alignment horizontal="left" vertical="center"/>
    </xf>
    <xf numFmtId="14" fontId="0" fillId="0" borderId="2" xfId="0" applyNumberFormat="1" applyBorder="1" applyAlignment="1">
      <alignment horizontal="center" vertical="center"/>
    </xf>
    <xf numFmtId="14" fontId="83" fillId="58" borderId="2" xfId="2924" applyNumberFormat="1" applyBorder="1" applyAlignment="1">
      <alignment horizontal="center" vertical="center"/>
    </xf>
    <xf numFmtId="165" fontId="0" fillId="0" borderId="2" xfId="0" applyNumberFormat="1" applyBorder="1" applyAlignment="1">
      <alignment horizontal="center" vertical="center"/>
    </xf>
    <xf numFmtId="1" fontId="0" fillId="0" borderId="2" xfId="0" applyNumberFormat="1" applyBorder="1" applyAlignment="1">
      <alignment horizontal="center" vertical="center"/>
    </xf>
    <xf numFmtId="165" fontId="83" fillId="58" borderId="2" xfId="2924" applyNumberFormat="1" applyBorder="1" applyAlignment="1">
      <alignment horizontal="center" vertical="center"/>
    </xf>
    <xf numFmtId="9" fontId="116" fillId="0" borderId="2" xfId="2923" applyFont="1" applyFill="1" applyBorder="1" applyAlignment="1">
      <alignment horizontal="center" vertical="center"/>
    </xf>
    <xf numFmtId="0" fontId="95" fillId="0" borderId="2" xfId="0" applyFont="1" applyBorder="1" applyAlignment="1">
      <alignment horizontal="center" vertical="center"/>
    </xf>
    <xf numFmtId="0" fontId="83" fillId="0" borderId="2" xfId="2924" applyFill="1" applyBorder="1" applyAlignment="1">
      <alignment horizontal="left" vertical="center"/>
    </xf>
    <xf numFmtId="0" fontId="0" fillId="0" borderId="2" xfId="0" applyBorder="1" applyAlignment="1">
      <alignment vertical="top"/>
    </xf>
    <xf numFmtId="14" fontId="0" fillId="75" borderId="0" xfId="0" applyNumberFormat="1" applyFill="1" applyAlignment="1">
      <alignment horizontal="center" vertical="center"/>
    </xf>
    <xf numFmtId="165" fontId="0" fillId="75" borderId="0" xfId="0" applyNumberFormat="1" applyFill="1" applyAlignment="1">
      <alignment horizontal="center" vertical="center"/>
    </xf>
    <xf numFmtId="1" fontId="0" fillId="75" borderId="0" xfId="0" applyNumberFormat="1" applyFill="1" applyAlignment="1">
      <alignment horizontal="center" vertical="center"/>
    </xf>
    <xf numFmtId="165" fontId="95" fillId="75" borderId="0" xfId="0" applyNumberFormat="1" applyFont="1" applyFill="1" applyAlignment="1">
      <alignment horizontal="center" vertical="center"/>
    </xf>
    <xf numFmtId="9" fontId="116" fillId="75" borderId="0" xfId="2923" applyFont="1" applyFill="1" applyAlignment="1">
      <alignment horizontal="center" vertical="center"/>
    </xf>
    <xf numFmtId="0" fontId="116" fillId="75" borderId="0" xfId="0" applyFont="1" applyFill="1" applyAlignment="1">
      <alignment horizontal="center" vertical="center"/>
    </xf>
    <xf numFmtId="0" fontId="83" fillId="75" borderId="0" xfId="2924" applyFill="1" applyBorder="1" applyAlignment="1">
      <alignment horizontal="left" vertical="center"/>
    </xf>
    <xf numFmtId="0" fontId="0" fillId="75" borderId="0" xfId="0" applyFill="1" applyAlignment="1">
      <alignment vertical="top"/>
    </xf>
    <xf numFmtId="0" fontId="94" fillId="75" borderId="0" xfId="0" applyFont="1" applyFill="1" applyAlignment="1">
      <alignment horizontal="center" vertical="center"/>
    </xf>
    <xf numFmtId="0" fontId="95" fillId="75" borderId="0" xfId="0" applyFont="1" applyFill="1" applyAlignment="1">
      <alignment horizontal="center" vertical="center"/>
    </xf>
    <xf numFmtId="14" fontId="95" fillId="75" borderId="0" xfId="0" applyNumberFormat="1" applyFont="1" applyFill="1" applyAlignment="1">
      <alignment horizontal="center" vertical="center"/>
    </xf>
    <xf numFmtId="0" fontId="116" fillId="75" borderId="0" xfId="0" applyFont="1" applyFill="1" applyAlignment="1">
      <alignment horizontal="left" vertical="center"/>
    </xf>
    <xf numFmtId="0" fontId="116" fillId="75" borderId="0" xfId="0" applyFont="1" applyFill="1" applyAlignment="1">
      <alignment horizontal="center"/>
    </xf>
    <xf numFmtId="0" fontId="0" fillId="75" borderId="0" xfId="0" applyFill="1" applyAlignment="1">
      <alignment horizontal="center"/>
    </xf>
    <xf numFmtId="0" fontId="0" fillId="78" borderId="0" xfId="0" applyFill="1" applyAlignment="1">
      <alignment horizontal="center" vertical="center"/>
    </xf>
    <xf numFmtId="0" fontId="94" fillId="78" borderId="0" xfId="0" applyFont="1" applyFill="1" applyAlignment="1">
      <alignment horizontal="center" vertical="center"/>
    </xf>
    <xf numFmtId="0" fontId="0" fillId="78" borderId="0" xfId="0" applyFill="1" applyAlignment="1">
      <alignment horizontal="left" vertical="center"/>
    </xf>
    <xf numFmtId="0" fontId="0" fillId="78" borderId="0" xfId="0" applyFill="1" applyAlignment="1">
      <alignment horizontal="left"/>
    </xf>
    <xf numFmtId="14" fontId="0" fillId="78" borderId="0" xfId="0" applyNumberFormat="1" applyFill="1" applyAlignment="1">
      <alignment horizontal="center" vertical="center"/>
    </xf>
    <xf numFmtId="14" fontId="95" fillId="78" borderId="0" xfId="0" applyNumberFormat="1" applyFont="1" applyFill="1" applyAlignment="1">
      <alignment horizontal="center" vertical="center"/>
    </xf>
    <xf numFmtId="165" fontId="0" fillId="78" borderId="0" xfId="0" applyNumberFormat="1" applyFill="1" applyAlignment="1">
      <alignment horizontal="center" vertical="center"/>
    </xf>
    <xf numFmtId="1" fontId="0" fillId="78" borderId="0" xfId="0" applyNumberFormat="1" applyFill="1" applyAlignment="1">
      <alignment horizontal="center" vertical="center"/>
    </xf>
    <xf numFmtId="165" fontId="83" fillId="78" borderId="0" xfId="2924" applyNumberFormat="1" applyFill="1" applyAlignment="1">
      <alignment horizontal="center" vertical="center"/>
    </xf>
    <xf numFmtId="9" fontId="116" fillId="78" borderId="0" xfId="2923" applyFont="1" applyFill="1" applyAlignment="1">
      <alignment horizontal="center" vertical="center"/>
    </xf>
    <xf numFmtId="0" fontId="95" fillId="78" borderId="0" xfId="0" applyFont="1" applyFill="1" applyAlignment="1">
      <alignment horizontal="center" vertical="center"/>
    </xf>
    <xf numFmtId="0" fontId="0" fillId="78" borderId="0" xfId="0" applyFill="1" applyAlignment="1">
      <alignment vertical="top"/>
    </xf>
    <xf numFmtId="165" fontId="2" fillId="76" borderId="0" xfId="2771" applyNumberFormat="1" applyFont="1" applyFill="1" applyBorder="1" applyAlignment="1">
      <alignment horizontal="center" vertical="center"/>
    </xf>
    <xf numFmtId="165" fontId="2" fillId="76" borderId="0" xfId="2771" applyNumberFormat="1" applyFill="1" applyBorder="1" applyAlignment="1">
      <alignment horizontal="center" vertical="center"/>
    </xf>
    <xf numFmtId="165" fontId="2" fillId="69" borderId="0" xfId="2771" applyNumberFormat="1" applyFont="1" applyFill="1" applyBorder="1" applyAlignment="1">
      <alignment horizontal="center" vertical="center"/>
    </xf>
    <xf numFmtId="0" fontId="126" fillId="62" borderId="0" xfId="1700" quotePrefix="1" applyFont="1" applyFill="1" applyAlignment="1">
      <alignment horizontal="center" vertical="center"/>
    </xf>
    <xf numFmtId="0" fontId="126" fillId="0" borderId="0" xfId="1700" quotePrefix="1" applyFont="1" applyAlignment="1">
      <alignment horizontal="center" vertical="center"/>
    </xf>
    <xf numFmtId="14" fontId="95" fillId="0" borderId="0" xfId="2924" applyNumberFormat="1" applyFont="1" applyFill="1" applyAlignment="1">
      <alignment horizontal="center" vertical="center"/>
    </xf>
    <xf numFmtId="165" fontId="95" fillId="0" borderId="0" xfId="2924" applyNumberFormat="1" applyFont="1" applyFill="1" applyAlignment="1">
      <alignment horizontal="center" vertical="center"/>
    </xf>
    <xf numFmtId="14" fontId="102" fillId="77" borderId="20" xfId="0" applyNumberFormat="1" applyFont="1" applyFill="1" applyBorder="1" applyAlignment="1">
      <alignment horizontal="center" vertical="center" textRotation="90" wrapText="1"/>
    </xf>
    <xf numFmtId="14" fontId="0" fillId="76" borderId="0" xfId="0" applyNumberFormat="1" applyFill="1" applyAlignment="1">
      <alignment horizontal="center" vertical="center"/>
    </xf>
    <xf numFmtId="14" fontId="0" fillId="0" borderId="0" xfId="0" applyNumberFormat="1" applyAlignment="1">
      <alignment horizontal="left" vertical="center"/>
    </xf>
    <xf numFmtId="165" fontId="0" fillId="76" borderId="0" xfId="0" applyNumberFormat="1" applyFill="1" applyAlignment="1">
      <alignment horizontal="center" vertical="center"/>
    </xf>
    <xf numFmtId="165" fontId="0" fillId="79" borderId="0" xfId="0" applyNumberFormat="1" applyFill="1" applyAlignment="1">
      <alignment horizontal="center" vertical="center"/>
    </xf>
    <xf numFmtId="9" fontId="116" fillId="0" borderId="0" xfId="0" applyNumberFormat="1" applyFont="1" applyAlignment="1">
      <alignment horizontal="center" vertical="center"/>
    </xf>
    <xf numFmtId="164" fontId="2" fillId="62" borderId="0" xfId="1700" quotePrefix="1" applyNumberFormat="1" applyFill="1" applyAlignment="1">
      <alignment horizontal="center" vertical="center"/>
    </xf>
    <xf numFmtId="0" fontId="5" fillId="0" borderId="5" xfId="0" applyFont="1" applyBorder="1"/>
    <xf numFmtId="0" fontId="5" fillId="30" borderId="32" xfId="1700" quotePrefix="1" applyFont="1" applyFill="1" applyBorder="1" applyAlignment="1">
      <alignment horizontal="center" vertical="center"/>
    </xf>
    <xf numFmtId="0" fontId="5" fillId="30" borderId="31" xfId="1700" quotePrefix="1" applyFont="1" applyFill="1" applyBorder="1" applyAlignment="1">
      <alignment horizontal="center" vertical="center"/>
    </xf>
    <xf numFmtId="0" fontId="5" fillId="63" borderId="6" xfId="1700" applyFont="1" applyFill="1" applyBorder="1" applyAlignment="1">
      <alignment horizontal="center" vertical="center"/>
    </xf>
    <xf numFmtId="0" fontId="5" fillId="63" borderId="51" xfId="1700" applyFont="1" applyFill="1" applyBorder="1" applyAlignment="1">
      <alignment horizontal="center" vertical="center"/>
    </xf>
    <xf numFmtId="0" fontId="5" fillId="0" borderId="33" xfId="1700" applyFont="1" applyBorder="1" applyAlignment="1">
      <alignment horizontal="center" vertical="center"/>
    </xf>
    <xf numFmtId="0" fontId="2" fillId="0" borderId="34" xfId="1700" applyBorder="1" applyAlignment="1">
      <alignment vertical="center"/>
    </xf>
    <xf numFmtId="0" fontId="2" fillId="0" borderId="29" xfId="1700" applyBorder="1" applyAlignment="1">
      <alignment vertical="center"/>
    </xf>
    <xf numFmtId="0" fontId="2" fillId="0" borderId="0" xfId="1700" quotePrefix="1" applyAlignment="1">
      <alignment horizontal="left"/>
    </xf>
    <xf numFmtId="0" fontId="76" fillId="0" borderId="0" xfId="0" applyFont="1"/>
    <xf numFmtId="0" fontId="5" fillId="33" borderId="27" xfId="1700" quotePrefix="1" applyFont="1" applyFill="1" applyBorder="1" applyAlignment="1">
      <alignment horizontal="center" vertical="center"/>
    </xf>
    <xf numFmtId="0" fontId="2" fillId="0" borderId="0" xfId="1700" applyAlignment="1">
      <alignment horizontal="left"/>
    </xf>
    <xf numFmtId="0" fontId="4" fillId="0" borderId="27" xfId="1700" quotePrefix="1" applyFont="1" applyBorder="1" applyAlignment="1">
      <alignment horizontal="center" vertical="center" wrapText="1"/>
    </xf>
    <xf numFmtId="0" fontId="4" fillId="0" borderId="0" xfId="1700" quotePrefix="1" applyFont="1" applyAlignment="1">
      <alignment horizontal="center" vertical="center" wrapText="1"/>
    </xf>
    <xf numFmtId="0" fontId="2" fillId="0" borderId="19" xfId="1700" applyBorder="1"/>
    <xf numFmtId="0" fontId="5" fillId="32" borderId="27" xfId="1700" quotePrefix="1" applyFont="1" applyFill="1" applyBorder="1" applyAlignment="1">
      <alignment horizontal="center" vertical="center"/>
    </xf>
    <xf numFmtId="0" fontId="4" fillId="0" borderId="25" xfId="1700" quotePrefix="1" applyFont="1" applyBorder="1" applyAlignment="1">
      <alignment horizontal="center" vertical="center" wrapText="1"/>
    </xf>
    <xf numFmtId="0" fontId="4" fillId="0" borderId="24" xfId="1700" applyFont="1" applyBorder="1" applyAlignment="1">
      <alignment horizontal="center" vertical="center" wrapText="1"/>
    </xf>
    <xf numFmtId="0" fontId="2" fillId="0" borderId="45" xfId="1700" applyBorder="1"/>
    <xf numFmtId="0" fontId="5" fillId="33" borderId="30" xfId="1700" quotePrefix="1" applyFont="1" applyFill="1" applyBorder="1" applyAlignment="1">
      <alignment horizontal="center" vertical="center"/>
    </xf>
    <xf numFmtId="0" fontId="5" fillId="33" borderId="32" xfId="1700" quotePrefix="1" applyFont="1" applyFill="1" applyBorder="1" applyAlignment="1">
      <alignment horizontal="center" vertical="center"/>
    </xf>
    <xf numFmtId="0" fontId="5" fillId="33" borderId="31" xfId="1700" quotePrefix="1" applyFont="1" applyFill="1" applyBorder="1" applyAlignment="1">
      <alignment horizontal="center" vertical="center"/>
    </xf>
    <xf numFmtId="0" fontId="5" fillId="63" borderId="50" xfId="1700" applyFont="1" applyFill="1" applyBorder="1" applyAlignment="1">
      <alignment horizontal="center" vertical="center"/>
    </xf>
    <xf numFmtId="16" fontId="2" fillId="0" borderId="0" xfId="1700" applyNumberFormat="1" applyAlignment="1">
      <alignment horizontal="left"/>
    </xf>
    <xf numFmtId="0" fontId="3" fillId="0" borderId="26" xfId="1700" applyFont="1" applyBorder="1" applyAlignment="1">
      <alignment horizontal="center" vertical="center" textRotation="62"/>
    </xf>
    <xf numFmtId="0" fontId="3" fillId="0" borderId="28" xfId="1700" applyFont="1" applyBorder="1" applyAlignment="1">
      <alignment horizontal="center" vertical="center" textRotation="62"/>
    </xf>
    <xf numFmtId="0" fontId="6" fillId="0" borderId="44" xfId="1700" applyFont="1" applyBorder="1" applyAlignment="1">
      <alignment horizontal="center" textRotation="62"/>
    </xf>
    <xf numFmtId="0" fontId="94" fillId="0" borderId="0" xfId="0" applyFont="1" applyAlignment="1">
      <alignment horizontal="center" vertical="center"/>
    </xf>
    <xf numFmtId="0" fontId="0" fillId="0" borderId="0" xfId="0" applyAlignment="1">
      <alignment horizontal="left"/>
    </xf>
    <xf numFmtId="0" fontId="94" fillId="74" borderId="0" xfId="0" applyFont="1" applyFill="1" applyAlignment="1">
      <alignment horizontal="center" vertical="center"/>
    </xf>
    <xf numFmtId="0" fontId="0" fillId="74" borderId="0" xfId="0" applyFill="1" applyAlignment="1">
      <alignment horizontal="left"/>
    </xf>
    <xf numFmtId="0" fontId="120" fillId="69" borderId="0" xfId="0" applyFont="1" applyFill="1" applyAlignment="1">
      <alignment horizontal="center" vertical="center"/>
    </xf>
    <xf numFmtId="0" fontId="125" fillId="0" borderId="0" xfId="0" applyFont="1" applyAlignment="1">
      <alignment horizontal="center" vertical="center"/>
    </xf>
  </cellXfs>
  <cellStyles count="2928">
    <cellStyle name="=C:\WINNT40\SYSTEM32\COMMAND.COM" xfId="1" xr:uid="{00000000-0005-0000-0000-000000000000}"/>
    <cellStyle name="=C:\WINNT40\SYSTEM32\COMMAND.COM 2" xfId="2" xr:uid="{00000000-0005-0000-0000-000001000000}"/>
    <cellStyle name="=C:\WINNT40\SYSTEM32\COMMAND.COM 3" xfId="3" xr:uid="{00000000-0005-0000-0000-000002000000}"/>
    <cellStyle name="=C:\WINNT40\SYSTEM32\COMMAND.COM 4" xfId="4" xr:uid="{00000000-0005-0000-0000-000003000000}"/>
    <cellStyle name="=C:\WINNT40\SYSTEM32\COMMAND.COM 5" xfId="5" xr:uid="{00000000-0005-0000-0000-000004000000}"/>
    <cellStyle name="=C:\WINNT40\SYSTEM32\COMMAND.COM 6" xfId="6" xr:uid="{00000000-0005-0000-0000-000005000000}"/>
    <cellStyle name="=C:\WINNT40\SYSTEM32\COMMAND.COM 7" xfId="7" xr:uid="{00000000-0005-0000-0000-000006000000}"/>
    <cellStyle name="1bf845f3d3" xfId="8" xr:uid="{00000000-0005-0000-0000-000007000000}"/>
    <cellStyle name="20% - Accent1 10" xfId="9" xr:uid="{00000000-0005-0000-0000-000008000000}"/>
    <cellStyle name="20% - Accent1 10 2" xfId="10" xr:uid="{00000000-0005-0000-0000-000009000000}"/>
    <cellStyle name="20% - Accent1 11" xfId="11" xr:uid="{00000000-0005-0000-0000-00000A000000}"/>
    <cellStyle name="20% - Accent1 11 2" xfId="12" xr:uid="{00000000-0005-0000-0000-00000B000000}"/>
    <cellStyle name="20% - Accent1 12" xfId="13" xr:uid="{00000000-0005-0000-0000-00000C000000}"/>
    <cellStyle name="20% - Accent1 12 2" xfId="14" xr:uid="{00000000-0005-0000-0000-00000D000000}"/>
    <cellStyle name="20% - Accent1 13" xfId="15" xr:uid="{00000000-0005-0000-0000-00000E000000}"/>
    <cellStyle name="20% - Accent1 13 2" xfId="16" xr:uid="{00000000-0005-0000-0000-00000F000000}"/>
    <cellStyle name="20% - Accent1 14" xfId="17" xr:uid="{00000000-0005-0000-0000-000010000000}"/>
    <cellStyle name="20% - Accent1 14 2" xfId="18" xr:uid="{00000000-0005-0000-0000-000011000000}"/>
    <cellStyle name="20% - Accent1 15" xfId="19" xr:uid="{00000000-0005-0000-0000-000012000000}"/>
    <cellStyle name="20% - Accent1 15 2" xfId="20" xr:uid="{00000000-0005-0000-0000-000013000000}"/>
    <cellStyle name="20% - Accent1 16" xfId="21" xr:uid="{00000000-0005-0000-0000-000014000000}"/>
    <cellStyle name="20% - Accent1 16 2" xfId="22" xr:uid="{00000000-0005-0000-0000-000015000000}"/>
    <cellStyle name="20% - Accent1 17" xfId="23" xr:uid="{00000000-0005-0000-0000-000016000000}"/>
    <cellStyle name="20% - Accent1 17 2" xfId="24" xr:uid="{00000000-0005-0000-0000-000017000000}"/>
    <cellStyle name="20% - Accent1 2" xfId="25" xr:uid="{00000000-0005-0000-0000-000018000000}"/>
    <cellStyle name="20% - Accent1 2 2" xfId="26" xr:uid="{00000000-0005-0000-0000-000019000000}"/>
    <cellStyle name="20% - Accent1 2 2 2" xfId="27" xr:uid="{00000000-0005-0000-0000-00001A000000}"/>
    <cellStyle name="20% - Accent1 2 3" xfId="28" xr:uid="{00000000-0005-0000-0000-00001B000000}"/>
    <cellStyle name="20% - Accent1 2 3 2" xfId="29" xr:uid="{00000000-0005-0000-0000-00001C000000}"/>
    <cellStyle name="20% - Accent1 2 4" xfId="30" xr:uid="{00000000-0005-0000-0000-00001D000000}"/>
    <cellStyle name="20% - Accent1 2 4 2" xfId="31" xr:uid="{00000000-0005-0000-0000-00001E000000}"/>
    <cellStyle name="20% - Accent1 2 5" xfId="32" xr:uid="{00000000-0005-0000-0000-00001F000000}"/>
    <cellStyle name="20% - Accent1 2 5 2" xfId="33" xr:uid="{00000000-0005-0000-0000-000020000000}"/>
    <cellStyle name="20% - Accent1 2 6" xfId="34" xr:uid="{00000000-0005-0000-0000-000021000000}"/>
    <cellStyle name="20% - Accent1 2 6 2" xfId="35" xr:uid="{00000000-0005-0000-0000-000022000000}"/>
    <cellStyle name="20% - Accent1 2 7" xfId="36" xr:uid="{00000000-0005-0000-0000-000023000000}"/>
    <cellStyle name="20% - Accent1 2 7 2" xfId="37" xr:uid="{00000000-0005-0000-0000-000024000000}"/>
    <cellStyle name="20% - Accent1 2 8" xfId="38" xr:uid="{00000000-0005-0000-0000-000025000000}"/>
    <cellStyle name="20% - Accent1 2 9" xfId="39" xr:uid="{00000000-0005-0000-0000-000026000000}"/>
    <cellStyle name="20% - Accent1 3" xfId="40" xr:uid="{00000000-0005-0000-0000-000027000000}"/>
    <cellStyle name="20% - Accent1 3 2" xfId="41" xr:uid="{00000000-0005-0000-0000-000028000000}"/>
    <cellStyle name="20% - Accent1 3 3" xfId="42" xr:uid="{00000000-0005-0000-0000-000029000000}"/>
    <cellStyle name="20% - Accent1 3 4" xfId="43" xr:uid="{00000000-0005-0000-0000-00002A000000}"/>
    <cellStyle name="20% - Accent1 4" xfId="44" xr:uid="{00000000-0005-0000-0000-00002B000000}"/>
    <cellStyle name="20% - Accent1 4 2" xfId="45" xr:uid="{00000000-0005-0000-0000-00002C000000}"/>
    <cellStyle name="20% - Accent1 5" xfId="46" xr:uid="{00000000-0005-0000-0000-00002D000000}"/>
    <cellStyle name="20% - Accent1 5 2" xfId="47" xr:uid="{00000000-0005-0000-0000-00002E000000}"/>
    <cellStyle name="20% - Accent1 6" xfId="48" xr:uid="{00000000-0005-0000-0000-00002F000000}"/>
    <cellStyle name="20% - Accent1 6 2" xfId="49" xr:uid="{00000000-0005-0000-0000-000030000000}"/>
    <cellStyle name="20% - Accent1 7" xfId="50" xr:uid="{00000000-0005-0000-0000-000031000000}"/>
    <cellStyle name="20% - Accent1 7 2" xfId="51" xr:uid="{00000000-0005-0000-0000-000032000000}"/>
    <cellStyle name="20% - Accent1 8" xfId="52" xr:uid="{00000000-0005-0000-0000-000033000000}"/>
    <cellStyle name="20% - Accent1 8 2" xfId="53" xr:uid="{00000000-0005-0000-0000-000034000000}"/>
    <cellStyle name="20% - Accent1 9" xfId="54" xr:uid="{00000000-0005-0000-0000-000035000000}"/>
    <cellStyle name="20% - Accent1 9 2" xfId="55" xr:uid="{00000000-0005-0000-0000-000036000000}"/>
    <cellStyle name="20% - Accent2 10" xfId="56" xr:uid="{00000000-0005-0000-0000-000037000000}"/>
    <cellStyle name="20% - Accent2 10 2" xfId="57" xr:uid="{00000000-0005-0000-0000-000038000000}"/>
    <cellStyle name="20% - Accent2 11" xfId="58" xr:uid="{00000000-0005-0000-0000-000039000000}"/>
    <cellStyle name="20% - Accent2 11 2" xfId="59" xr:uid="{00000000-0005-0000-0000-00003A000000}"/>
    <cellStyle name="20% - Accent2 12" xfId="60" xr:uid="{00000000-0005-0000-0000-00003B000000}"/>
    <cellStyle name="20% - Accent2 12 2" xfId="61" xr:uid="{00000000-0005-0000-0000-00003C000000}"/>
    <cellStyle name="20% - Accent2 13" xfId="62" xr:uid="{00000000-0005-0000-0000-00003D000000}"/>
    <cellStyle name="20% - Accent2 13 2" xfId="63" xr:uid="{00000000-0005-0000-0000-00003E000000}"/>
    <cellStyle name="20% - Accent2 14" xfId="64" xr:uid="{00000000-0005-0000-0000-00003F000000}"/>
    <cellStyle name="20% - Accent2 14 2" xfId="65" xr:uid="{00000000-0005-0000-0000-000040000000}"/>
    <cellStyle name="20% - Accent2 15" xfId="66" xr:uid="{00000000-0005-0000-0000-000041000000}"/>
    <cellStyle name="20% - Accent2 15 2" xfId="67" xr:uid="{00000000-0005-0000-0000-000042000000}"/>
    <cellStyle name="20% - Accent2 16" xfId="68" xr:uid="{00000000-0005-0000-0000-000043000000}"/>
    <cellStyle name="20% - Accent2 16 2" xfId="69" xr:uid="{00000000-0005-0000-0000-000044000000}"/>
    <cellStyle name="20% - Accent2 17" xfId="70" xr:uid="{00000000-0005-0000-0000-000045000000}"/>
    <cellStyle name="20% - Accent2 17 2" xfId="71" xr:uid="{00000000-0005-0000-0000-000046000000}"/>
    <cellStyle name="20% - Accent2 2" xfId="72" xr:uid="{00000000-0005-0000-0000-000047000000}"/>
    <cellStyle name="20% - Accent2 2 2" xfId="73" xr:uid="{00000000-0005-0000-0000-000048000000}"/>
    <cellStyle name="20% - Accent2 2 2 2" xfId="74" xr:uid="{00000000-0005-0000-0000-000049000000}"/>
    <cellStyle name="20% - Accent2 2 3" xfId="75" xr:uid="{00000000-0005-0000-0000-00004A000000}"/>
    <cellStyle name="20% - Accent2 2 3 2" xfId="76" xr:uid="{00000000-0005-0000-0000-00004B000000}"/>
    <cellStyle name="20% - Accent2 2 4" xfId="77" xr:uid="{00000000-0005-0000-0000-00004C000000}"/>
    <cellStyle name="20% - Accent2 2 4 2" xfId="78" xr:uid="{00000000-0005-0000-0000-00004D000000}"/>
    <cellStyle name="20% - Accent2 2 5" xfId="79" xr:uid="{00000000-0005-0000-0000-00004E000000}"/>
    <cellStyle name="20% - Accent2 2 5 2" xfId="80" xr:uid="{00000000-0005-0000-0000-00004F000000}"/>
    <cellStyle name="20% - Accent2 2 6" xfId="81" xr:uid="{00000000-0005-0000-0000-000050000000}"/>
    <cellStyle name="20% - Accent2 2 6 2" xfId="82" xr:uid="{00000000-0005-0000-0000-000051000000}"/>
    <cellStyle name="20% - Accent2 2 7" xfId="83" xr:uid="{00000000-0005-0000-0000-000052000000}"/>
    <cellStyle name="20% - Accent2 2 7 2" xfId="84" xr:uid="{00000000-0005-0000-0000-000053000000}"/>
    <cellStyle name="20% - Accent2 2 8" xfId="85" xr:uid="{00000000-0005-0000-0000-000054000000}"/>
    <cellStyle name="20% - Accent2 2 9" xfId="86" xr:uid="{00000000-0005-0000-0000-000055000000}"/>
    <cellStyle name="20% - Accent2 3" xfId="87" xr:uid="{00000000-0005-0000-0000-000056000000}"/>
    <cellStyle name="20% - Accent2 3 2" xfId="88" xr:uid="{00000000-0005-0000-0000-000057000000}"/>
    <cellStyle name="20% - Accent2 3 3" xfId="89" xr:uid="{00000000-0005-0000-0000-000058000000}"/>
    <cellStyle name="20% - Accent2 3 4" xfId="90" xr:uid="{00000000-0005-0000-0000-000059000000}"/>
    <cellStyle name="20% - Accent2 4" xfId="91" xr:uid="{00000000-0005-0000-0000-00005A000000}"/>
    <cellStyle name="20% - Accent2 4 2" xfId="92" xr:uid="{00000000-0005-0000-0000-00005B000000}"/>
    <cellStyle name="20% - Accent2 5" xfId="93" xr:uid="{00000000-0005-0000-0000-00005C000000}"/>
    <cellStyle name="20% - Accent2 5 2" xfId="94" xr:uid="{00000000-0005-0000-0000-00005D000000}"/>
    <cellStyle name="20% - Accent2 6" xfId="95" xr:uid="{00000000-0005-0000-0000-00005E000000}"/>
    <cellStyle name="20% - Accent2 6 2" xfId="96" xr:uid="{00000000-0005-0000-0000-00005F000000}"/>
    <cellStyle name="20% - Accent2 7" xfId="97" xr:uid="{00000000-0005-0000-0000-000060000000}"/>
    <cellStyle name="20% - Accent2 7 2" xfId="98" xr:uid="{00000000-0005-0000-0000-000061000000}"/>
    <cellStyle name="20% - Accent2 8" xfId="99" xr:uid="{00000000-0005-0000-0000-000062000000}"/>
    <cellStyle name="20% - Accent2 8 2" xfId="100" xr:uid="{00000000-0005-0000-0000-000063000000}"/>
    <cellStyle name="20% - Accent2 9" xfId="101" xr:uid="{00000000-0005-0000-0000-000064000000}"/>
    <cellStyle name="20% - Accent2 9 2" xfId="102" xr:uid="{00000000-0005-0000-0000-000065000000}"/>
    <cellStyle name="20% - Accent3 10" xfId="103" xr:uid="{00000000-0005-0000-0000-000066000000}"/>
    <cellStyle name="20% - Accent3 10 2" xfId="104" xr:uid="{00000000-0005-0000-0000-000067000000}"/>
    <cellStyle name="20% - Accent3 11" xfId="105" xr:uid="{00000000-0005-0000-0000-000068000000}"/>
    <cellStyle name="20% - Accent3 11 2" xfId="106" xr:uid="{00000000-0005-0000-0000-000069000000}"/>
    <cellStyle name="20% - Accent3 12" xfId="107" xr:uid="{00000000-0005-0000-0000-00006A000000}"/>
    <cellStyle name="20% - Accent3 12 2" xfId="108" xr:uid="{00000000-0005-0000-0000-00006B000000}"/>
    <cellStyle name="20% - Accent3 13" xfId="109" xr:uid="{00000000-0005-0000-0000-00006C000000}"/>
    <cellStyle name="20% - Accent3 13 2" xfId="110" xr:uid="{00000000-0005-0000-0000-00006D000000}"/>
    <cellStyle name="20% - Accent3 14" xfId="111" xr:uid="{00000000-0005-0000-0000-00006E000000}"/>
    <cellStyle name="20% - Accent3 14 2" xfId="112" xr:uid="{00000000-0005-0000-0000-00006F000000}"/>
    <cellStyle name="20% - Accent3 15" xfId="113" xr:uid="{00000000-0005-0000-0000-000070000000}"/>
    <cellStyle name="20% - Accent3 15 2" xfId="114" xr:uid="{00000000-0005-0000-0000-000071000000}"/>
    <cellStyle name="20% - Accent3 16" xfId="115" xr:uid="{00000000-0005-0000-0000-000072000000}"/>
    <cellStyle name="20% - Accent3 16 2" xfId="116" xr:uid="{00000000-0005-0000-0000-000073000000}"/>
    <cellStyle name="20% - Accent3 17" xfId="117" xr:uid="{00000000-0005-0000-0000-000074000000}"/>
    <cellStyle name="20% - Accent3 17 2" xfId="118" xr:uid="{00000000-0005-0000-0000-000075000000}"/>
    <cellStyle name="20% - Accent3 2" xfId="119" xr:uid="{00000000-0005-0000-0000-000076000000}"/>
    <cellStyle name="20% - Accent3 2 2" xfId="120" xr:uid="{00000000-0005-0000-0000-000077000000}"/>
    <cellStyle name="20% - Accent3 2 2 2" xfId="121" xr:uid="{00000000-0005-0000-0000-000078000000}"/>
    <cellStyle name="20% - Accent3 2 3" xfId="122" xr:uid="{00000000-0005-0000-0000-000079000000}"/>
    <cellStyle name="20% - Accent3 2 3 2" xfId="123" xr:uid="{00000000-0005-0000-0000-00007A000000}"/>
    <cellStyle name="20% - Accent3 2 4" xfId="124" xr:uid="{00000000-0005-0000-0000-00007B000000}"/>
    <cellStyle name="20% - Accent3 2 4 2" xfId="125" xr:uid="{00000000-0005-0000-0000-00007C000000}"/>
    <cellStyle name="20% - Accent3 2 5" xfId="126" xr:uid="{00000000-0005-0000-0000-00007D000000}"/>
    <cellStyle name="20% - Accent3 2 5 2" xfId="127" xr:uid="{00000000-0005-0000-0000-00007E000000}"/>
    <cellStyle name="20% - Accent3 2 6" xfId="128" xr:uid="{00000000-0005-0000-0000-00007F000000}"/>
    <cellStyle name="20% - Accent3 2 6 2" xfId="129" xr:uid="{00000000-0005-0000-0000-000080000000}"/>
    <cellStyle name="20% - Accent3 2 7" xfId="130" xr:uid="{00000000-0005-0000-0000-000081000000}"/>
    <cellStyle name="20% - Accent3 2 7 2" xfId="131" xr:uid="{00000000-0005-0000-0000-000082000000}"/>
    <cellStyle name="20% - Accent3 2 8" xfId="132" xr:uid="{00000000-0005-0000-0000-000083000000}"/>
    <cellStyle name="20% - Accent3 2 9" xfId="133" xr:uid="{00000000-0005-0000-0000-000084000000}"/>
    <cellStyle name="20% - Accent3 3" xfId="134" xr:uid="{00000000-0005-0000-0000-000085000000}"/>
    <cellStyle name="20% - Accent3 3 2" xfId="135" xr:uid="{00000000-0005-0000-0000-000086000000}"/>
    <cellStyle name="20% - Accent3 3 3" xfId="136" xr:uid="{00000000-0005-0000-0000-000087000000}"/>
    <cellStyle name="20% - Accent3 3 4" xfId="137" xr:uid="{00000000-0005-0000-0000-000088000000}"/>
    <cellStyle name="20% - Accent3 4" xfId="138" xr:uid="{00000000-0005-0000-0000-000089000000}"/>
    <cellStyle name="20% - Accent3 4 2" xfId="139" xr:uid="{00000000-0005-0000-0000-00008A000000}"/>
    <cellStyle name="20% - Accent3 5" xfId="140" xr:uid="{00000000-0005-0000-0000-00008B000000}"/>
    <cellStyle name="20% - Accent3 5 2" xfId="141" xr:uid="{00000000-0005-0000-0000-00008C000000}"/>
    <cellStyle name="20% - Accent3 6" xfId="142" xr:uid="{00000000-0005-0000-0000-00008D000000}"/>
    <cellStyle name="20% - Accent3 6 2" xfId="143" xr:uid="{00000000-0005-0000-0000-00008E000000}"/>
    <cellStyle name="20% - Accent3 7" xfId="144" xr:uid="{00000000-0005-0000-0000-00008F000000}"/>
    <cellStyle name="20% - Accent3 7 2" xfId="145" xr:uid="{00000000-0005-0000-0000-000090000000}"/>
    <cellStyle name="20% - Accent3 8" xfId="146" xr:uid="{00000000-0005-0000-0000-000091000000}"/>
    <cellStyle name="20% - Accent3 8 2" xfId="147" xr:uid="{00000000-0005-0000-0000-000092000000}"/>
    <cellStyle name="20% - Accent3 9" xfId="148" xr:uid="{00000000-0005-0000-0000-000093000000}"/>
    <cellStyle name="20% - Accent3 9 2" xfId="149" xr:uid="{00000000-0005-0000-0000-000094000000}"/>
    <cellStyle name="20% - Accent4 10" xfId="150" xr:uid="{00000000-0005-0000-0000-000095000000}"/>
    <cellStyle name="20% - Accent4 10 2" xfId="151" xr:uid="{00000000-0005-0000-0000-000096000000}"/>
    <cellStyle name="20% - Accent4 11" xfId="152" xr:uid="{00000000-0005-0000-0000-000097000000}"/>
    <cellStyle name="20% - Accent4 11 2" xfId="153" xr:uid="{00000000-0005-0000-0000-000098000000}"/>
    <cellStyle name="20% - Accent4 12" xfId="154" xr:uid="{00000000-0005-0000-0000-000099000000}"/>
    <cellStyle name="20% - Accent4 12 2" xfId="155" xr:uid="{00000000-0005-0000-0000-00009A000000}"/>
    <cellStyle name="20% - Accent4 13" xfId="156" xr:uid="{00000000-0005-0000-0000-00009B000000}"/>
    <cellStyle name="20% - Accent4 13 2" xfId="157" xr:uid="{00000000-0005-0000-0000-00009C000000}"/>
    <cellStyle name="20% - Accent4 14" xfId="158" xr:uid="{00000000-0005-0000-0000-00009D000000}"/>
    <cellStyle name="20% - Accent4 14 2" xfId="159" xr:uid="{00000000-0005-0000-0000-00009E000000}"/>
    <cellStyle name="20% - Accent4 15" xfId="160" xr:uid="{00000000-0005-0000-0000-00009F000000}"/>
    <cellStyle name="20% - Accent4 15 2" xfId="161" xr:uid="{00000000-0005-0000-0000-0000A0000000}"/>
    <cellStyle name="20% - Accent4 16" xfId="162" xr:uid="{00000000-0005-0000-0000-0000A1000000}"/>
    <cellStyle name="20% - Accent4 16 2" xfId="163" xr:uid="{00000000-0005-0000-0000-0000A2000000}"/>
    <cellStyle name="20% - Accent4 17" xfId="164" xr:uid="{00000000-0005-0000-0000-0000A3000000}"/>
    <cellStyle name="20% - Accent4 17 2" xfId="165" xr:uid="{00000000-0005-0000-0000-0000A4000000}"/>
    <cellStyle name="20% - Accent4 2" xfId="166" xr:uid="{00000000-0005-0000-0000-0000A5000000}"/>
    <cellStyle name="20% - Accent4 2 2" xfId="167" xr:uid="{00000000-0005-0000-0000-0000A6000000}"/>
    <cellStyle name="20% - Accent4 2 2 2" xfId="168" xr:uid="{00000000-0005-0000-0000-0000A7000000}"/>
    <cellStyle name="20% - Accent4 2 3" xfId="169" xr:uid="{00000000-0005-0000-0000-0000A8000000}"/>
    <cellStyle name="20% - Accent4 2 3 2" xfId="170" xr:uid="{00000000-0005-0000-0000-0000A9000000}"/>
    <cellStyle name="20% - Accent4 2 4" xfId="171" xr:uid="{00000000-0005-0000-0000-0000AA000000}"/>
    <cellStyle name="20% - Accent4 2 4 2" xfId="172" xr:uid="{00000000-0005-0000-0000-0000AB000000}"/>
    <cellStyle name="20% - Accent4 2 5" xfId="173" xr:uid="{00000000-0005-0000-0000-0000AC000000}"/>
    <cellStyle name="20% - Accent4 2 5 2" xfId="174" xr:uid="{00000000-0005-0000-0000-0000AD000000}"/>
    <cellStyle name="20% - Accent4 2 6" xfId="175" xr:uid="{00000000-0005-0000-0000-0000AE000000}"/>
    <cellStyle name="20% - Accent4 2 6 2" xfId="176" xr:uid="{00000000-0005-0000-0000-0000AF000000}"/>
    <cellStyle name="20% - Accent4 2 7" xfId="177" xr:uid="{00000000-0005-0000-0000-0000B0000000}"/>
    <cellStyle name="20% - Accent4 2 7 2" xfId="178" xr:uid="{00000000-0005-0000-0000-0000B1000000}"/>
    <cellStyle name="20% - Accent4 2 8" xfId="179" xr:uid="{00000000-0005-0000-0000-0000B2000000}"/>
    <cellStyle name="20% - Accent4 2 9" xfId="180" xr:uid="{00000000-0005-0000-0000-0000B3000000}"/>
    <cellStyle name="20% - Accent4 3" xfId="181" xr:uid="{00000000-0005-0000-0000-0000B4000000}"/>
    <cellStyle name="20% - Accent4 3 2" xfId="182" xr:uid="{00000000-0005-0000-0000-0000B5000000}"/>
    <cellStyle name="20% - Accent4 3 3" xfId="183" xr:uid="{00000000-0005-0000-0000-0000B6000000}"/>
    <cellStyle name="20% - Accent4 3 4" xfId="184" xr:uid="{00000000-0005-0000-0000-0000B7000000}"/>
    <cellStyle name="20% - Accent4 4" xfId="185" xr:uid="{00000000-0005-0000-0000-0000B8000000}"/>
    <cellStyle name="20% - Accent4 4 2" xfId="186" xr:uid="{00000000-0005-0000-0000-0000B9000000}"/>
    <cellStyle name="20% - Accent4 5" xfId="187" xr:uid="{00000000-0005-0000-0000-0000BA000000}"/>
    <cellStyle name="20% - Accent4 5 2" xfId="188" xr:uid="{00000000-0005-0000-0000-0000BB000000}"/>
    <cellStyle name="20% - Accent4 6" xfId="189" xr:uid="{00000000-0005-0000-0000-0000BC000000}"/>
    <cellStyle name="20% - Accent4 6 2" xfId="190" xr:uid="{00000000-0005-0000-0000-0000BD000000}"/>
    <cellStyle name="20% - Accent4 7" xfId="191" xr:uid="{00000000-0005-0000-0000-0000BE000000}"/>
    <cellStyle name="20% - Accent4 7 2" xfId="192" xr:uid="{00000000-0005-0000-0000-0000BF000000}"/>
    <cellStyle name="20% - Accent4 8" xfId="193" xr:uid="{00000000-0005-0000-0000-0000C0000000}"/>
    <cellStyle name="20% - Accent4 8 2" xfId="194" xr:uid="{00000000-0005-0000-0000-0000C1000000}"/>
    <cellStyle name="20% - Accent4 9" xfId="195" xr:uid="{00000000-0005-0000-0000-0000C2000000}"/>
    <cellStyle name="20% - Accent4 9 2" xfId="196" xr:uid="{00000000-0005-0000-0000-0000C3000000}"/>
    <cellStyle name="20% - Accent5 10" xfId="197" xr:uid="{00000000-0005-0000-0000-0000C4000000}"/>
    <cellStyle name="20% - Accent5 10 2" xfId="198" xr:uid="{00000000-0005-0000-0000-0000C5000000}"/>
    <cellStyle name="20% - Accent5 11" xfId="199" xr:uid="{00000000-0005-0000-0000-0000C6000000}"/>
    <cellStyle name="20% - Accent5 11 2" xfId="200" xr:uid="{00000000-0005-0000-0000-0000C7000000}"/>
    <cellStyle name="20% - Accent5 12" xfId="201" xr:uid="{00000000-0005-0000-0000-0000C8000000}"/>
    <cellStyle name="20% - Accent5 12 2" xfId="202" xr:uid="{00000000-0005-0000-0000-0000C9000000}"/>
    <cellStyle name="20% - Accent5 13" xfId="203" xr:uid="{00000000-0005-0000-0000-0000CA000000}"/>
    <cellStyle name="20% - Accent5 13 2" xfId="204" xr:uid="{00000000-0005-0000-0000-0000CB000000}"/>
    <cellStyle name="20% - Accent5 14" xfId="205" xr:uid="{00000000-0005-0000-0000-0000CC000000}"/>
    <cellStyle name="20% - Accent5 14 2" xfId="206" xr:uid="{00000000-0005-0000-0000-0000CD000000}"/>
    <cellStyle name="20% - Accent5 15" xfId="207" xr:uid="{00000000-0005-0000-0000-0000CE000000}"/>
    <cellStyle name="20% - Accent5 15 2" xfId="208" xr:uid="{00000000-0005-0000-0000-0000CF000000}"/>
    <cellStyle name="20% - Accent5 16" xfId="209" xr:uid="{00000000-0005-0000-0000-0000D0000000}"/>
    <cellStyle name="20% - Accent5 16 2" xfId="210" xr:uid="{00000000-0005-0000-0000-0000D1000000}"/>
    <cellStyle name="20% - Accent5 17" xfId="211" xr:uid="{00000000-0005-0000-0000-0000D2000000}"/>
    <cellStyle name="20% - Accent5 17 2" xfId="212" xr:uid="{00000000-0005-0000-0000-0000D3000000}"/>
    <cellStyle name="20% - Accent5 2" xfId="213" xr:uid="{00000000-0005-0000-0000-0000D4000000}"/>
    <cellStyle name="20% - Accent5 2 2" xfId="214" xr:uid="{00000000-0005-0000-0000-0000D5000000}"/>
    <cellStyle name="20% - Accent5 2 2 2" xfId="215" xr:uid="{00000000-0005-0000-0000-0000D6000000}"/>
    <cellStyle name="20% - Accent5 2 3" xfId="216" xr:uid="{00000000-0005-0000-0000-0000D7000000}"/>
    <cellStyle name="20% - Accent5 2 3 2" xfId="217" xr:uid="{00000000-0005-0000-0000-0000D8000000}"/>
    <cellStyle name="20% - Accent5 2 4" xfId="218" xr:uid="{00000000-0005-0000-0000-0000D9000000}"/>
    <cellStyle name="20% - Accent5 2 4 2" xfId="219" xr:uid="{00000000-0005-0000-0000-0000DA000000}"/>
    <cellStyle name="20% - Accent5 2 5" xfId="220" xr:uid="{00000000-0005-0000-0000-0000DB000000}"/>
    <cellStyle name="20% - Accent5 2 5 2" xfId="221" xr:uid="{00000000-0005-0000-0000-0000DC000000}"/>
    <cellStyle name="20% - Accent5 2 6" xfId="222" xr:uid="{00000000-0005-0000-0000-0000DD000000}"/>
    <cellStyle name="20% - Accent5 2 6 2" xfId="223" xr:uid="{00000000-0005-0000-0000-0000DE000000}"/>
    <cellStyle name="20% - Accent5 2 7" xfId="224" xr:uid="{00000000-0005-0000-0000-0000DF000000}"/>
    <cellStyle name="20% - Accent5 2 7 2" xfId="225" xr:uid="{00000000-0005-0000-0000-0000E0000000}"/>
    <cellStyle name="20% - Accent5 2 8" xfId="226" xr:uid="{00000000-0005-0000-0000-0000E1000000}"/>
    <cellStyle name="20% - Accent5 2 9" xfId="227" xr:uid="{00000000-0005-0000-0000-0000E2000000}"/>
    <cellStyle name="20% - Accent5 3" xfId="228" xr:uid="{00000000-0005-0000-0000-0000E3000000}"/>
    <cellStyle name="20% - Accent5 3 2" xfId="229" xr:uid="{00000000-0005-0000-0000-0000E4000000}"/>
    <cellStyle name="20% - Accent5 3 3" xfId="230" xr:uid="{00000000-0005-0000-0000-0000E5000000}"/>
    <cellStyle name="20% - Accent5 3 4" xfId="231" xr:uid="{00000000-0005-0000-0000-0000E6000000}"/>
    <cellStyle name="20% - Accent5 4" xfId="232" xr:uid="{00000000-0005-0000-0000-0000E7000000}"/>
    <cellStyle name="20% - Accent5 4 2" xfId="233" xr:uid="{00000000-0005-0000-0000-0000E8000000}"/>
    <cellStyle name="20% - Accent5 5" xfId="234" xr:uid="{00000000-0005-0000-0000-0000E9000000}"/>
    <cellStyle name="20% - Accent5 5 2" xfId="235" xr:uid="{00000000-0005-0000-0000-0000EA000000}"/>
    <cellStyle name="20% - Accent5 6" xfId="236" xr:uid="{00000000-0005-0000-0000-0000EB000000}"/>
    <cellStyle name="20% - Accent5 6 2" xfId="237" xr:uid="{00000000-0005-0000-0000-0000EC000000}"/>
    <cellStyle name="20% - Accent5 7" xfId="238" xr:uid="{00000000-0005-0000-0000-0000ED000000}"/>
    <cellStyle name="20% - Accent5 7 2" xfId="239" xr:uid="{00000000-0005-0000-0000-0000EE000000}"/>
    <cellStyle name="20% - Accent5 8" xfId="240" xr:uid="{00000000-0005-0000-0000-0000EF000000}"/>
    <cellStyle name="20% - Accent5 8 2" xfId="241" xr:uid="{00000000-0005-0000-0000-0000F0000000}"/>
    <cellStyle name="20% - Accent5 9" xfId="242" xr:uid="{00000000-0005-0000-0000-0000F1000000}"/>
    <cellStyle name="20% - Accent5 9 2" xfId="243" xr:uid="{00000000-0005-0000-0000-0000F2000000}"/>
    <cellStyle name="20% - Accent6 10" xfId="244" xr:uid="{00000000-0005-0000-0000-0000F3000000}"/>
    <cellStyle name="20% - Accent6 10 2" xfId="245" xr:uid="{00000000-0005-0000-0000-0000F4000000}"/>
    <cellStyle name="20% - Accent6 11" xfId="246" xr:uid="{00000000-0005-0000-0000-0000F5000000}"/>
    <cellStyle name="20% - Accent6 11 2" xfId="247" xr:uid="{00000000-0005-0000-0000-0000F6000000}"/>
    <cellStyle name="20% - Accent6 12" xfId="248" xr:uid="{00000000-0005-0000-0000-0000F7000000}"/>
    <cellStyle name="20% - Accent6 12 2" xfId="249" xr:uid="{00000000-0005-0000-0000-0000F8000000}"/>
    <cellStyle name="20% - Accent6 13" xfId="250" xr:uid="{00000000-0005-0000-0000-0000F9000000}"/>
    <cellStyle name="20% - Accent6 13 2" xfId="251" xr:uid="{00000000-0005-0000-0000-0000FA000000}"/>
    <cellStyle name="20% - Accent6 14" xfId="252" xr:uid="{00000000-0005-0000-0000-0000FB000000}"/>
    <cellStyle name="20% - Accent6 14 2" xfId="253" xr:uid="{00000000-0005-0000-0000-0000FC000000}"/>
    <cellStyle name="20% - Accent6 15" xfId="254" xr:uid="{00000000-0005-0000-0000-0000FD000000}"/>
    <cellStyle name="20% - Accent6 15 2" xfId="255" xr:uid="{00000000-0005-0000-0000-0000FE000000}"/>
    <cellStyle name="20% - Accent6 16" xfId="256" xr:uid="{00000000-0005-0000-0000-0000FF000000}"/>
    <cellStyle name="20% - Accent6 16 2" xfId="257" xr:uid="{00000000-0005-0000-0000-000000010000}"/>
    <cellStyle name="20% - Accent6 17" xfId="258" xr:uid="{00000000-0005-0000-0000-000001010000}"/>
    <cellStyle name="20% - Accent6 17 2" xfId="259" xr:uid="{00000000-0005-0000-0000-000002010000}"/>
    <cellStyle name="20% - Accent6 2" xfId="260" xr:uid="{00000000-0005-0000-0000-000003010000}"/>
    <cellStyle name="20% - Accent6 2 2" xfId="261" xr:uid="{00000000-0005-0000-0000-000004010000}"/>
    <cellStyle name="20% - Accent6 2 2 2" xfId="262" xr:uid="{00000000-0005-0000-0000-000005010000}"/>
    <cellStyle name="20% - Accent6 2 3" xfId="263" xr:uid="{00000000-0005-0000-0000-000006010000}"/>
    <cellStyle name="20% - Accent6 2 3 2" xfId="264" xr:uid="{00000000-0005-0000-0000-000007010000}"/>
    <cellStyle name="20% - Accent6 2 4" xfId="265" xr:uid="{00000000-0005-0000-0000-000008010000}"/>
    <cellStyle name="20% - Accent6 2 4 2" xfId="266" xr:uid="{00000000-0005-0000-0000-000009010000}"/>
    <cellStyle name="20% - Accent6 2 5" xfId="267" xr:uid="{00000000-0005-0000-0000-00000A010000}"/>
    <cellStyle name="20% - Accent6 2 5 2" xfId="268" xr:uid="{00000000-0005-0000-0000-00000B010000}"/>
    <cellStyle name="20% - Accent6 2 6" xfId="269" xr:uid="{00000000-0005-0000-0000-00000C010000}"/>
    <cellStyle name="20% - Accent6 2 6 2" xfId="270" xr:uid="{00000000-0005-0000-0000-00000D010000}"/>
    <cellStyle name="20% - Accent6 2 7" xfId="271" xr:uid="{00000000-0005-0000-0000-00000E010000}"/>
    <cellStyle name="20% - Accent6 2 7 2" xfId="272" xr:uid="{00000000-0005-0000-0000-00000F010000}"/>
    <cellStyle name="20% - Accent6 2 8" xfId="273" xr:uid="{00000000-0005-0000-0000-000010010000}"/>
    <cellStyle name="20% - Accent6 2 9" xfId="274" xr:uid="{00000000-0005-0000-0000-000011010000}"/>
    <cellStyle name="20% - Accent6 3" xfId="275" xr:uid="{00000000-0005-0000-0000-000012010000}"/>
    <cellStyle name="20% - Accent6 3 2" xfId="276" xr:uid="{00000000-0005-0000-0000-000013010000}"/>
    <cellStyle name="20% - Accent6 3 3" xfId="277" xr:uid="{00000000-0005-0000-0000-000014010000}"/>
    <cellStyle name="20% - Accent6 3 4" xfId="278" xr:uid="{00000000-0005-0000-0000-000015010000}"/>
    <cellStyle name="20% - Accent6 4" xfId="279" xr:uid="{00000000-0005-0000-0000-000016010000}"/>
    <cellStyle name="20% - Accent6 4 2" xfId="280" xr:uid="{00000000-0005-0000-0000-000017010000}"/>
    <cellStyle name="20% - Accent6 5" xfId="281" xr:uid="{00000000-0005-0000-0000-000018010000}"/>
    <cellStyle name="20% - Accent6 5 2" xfId="282" xr:uid="{00000000-0005-0000-0000-000019010000}"/>
    <cellStyle name="20% - Accent6 6" xfId="283" xr:uid="{00000000-0005-0000-0000-00001A010000}"/>
    <cellStyle name="20% - Accent6 6 2" xfId="284" xr:uid="{00000000-0005-0000-0000-00001B010000}"/>
    <cellStyle name="20% - Accent6 7" xfId="285" xr:uid="{00000000-0005-0000-0000-00001C010000}"/>
    <cellStyle name="20% - Accent6 7 2" xfId="286" xr:uid="{00000000-0005-0000-0000-00001D010000}"/>
    <cellStyle name="20% - Accent6 8" xfId="287" xr:uid="{00000000-0005-0000-0000-00001E010000}"/>
    <cellStyle name="20% - Accent6 8 2" xfId="288" xr:uid="{00000000-0005-0000-0000-00001F010000}"/>
    <cellStyle name="20% - Accent6 9" xfId="289" xr:uid="{00000000-0005-0000-0000-000020010000}"/>
    <cellStyle name="20% - Accent6 9 2" xfId="290" xr:uid="{00000000-0005-0000-0000-000021010000}"/>
    <cellStyle name="25c734c591" xfId="291" xr:uid="{00000000-0005-0000-0000-000022010000}"/>
    <cellStyle name="40% - Accent1 10" xfId="292" xr:uid="{00000000-0005-0000-0000-000023010000}"/>
    <cellStyle name="40% - Accent1 10 2" xfId="293" xr:uid="{00000000-0005-0000-0000-000024010000}"/>
    <cellStyle name="40% - Accent1 11" xfId="294" xr:uid="{00000000-0005-0000-0000-000025010000}"/>
    <cellStyle name="40% - Accent1 11 2" xfId="295" xr:uid="{00000000-0005-0000-0000-000026010000}"/>
    <cellStyle name="40% - Accent1 12" xfId="296" xr:uid="{00000000-0005-0000-0000-000027010000}"/>
    <cellStyle name="40% - Accent1 12 2" xfId="297" xr:uid="{00000000-0005-0000-0000-000028010000}"/>
    <cellStyle name="40% - Accent1 13" xfId="298" xr:uid="{00000000-0005-0000-0000-000029010000}"/>
    <cellStyle name="40% - Accent1 13 2" xfId="299" xr:uid="{00000000-0005-0000-0000-00002A010000}"/>
    <cellStyle name="40% - Accent1 14" xfId="300" xr:uid="{00000000-0005-0000-0000-00002B010000}"/>
    <cellStyle name="40% - Accent1 14 2" xfId="301" xr:uid="{00000000-0005-0000-0000-00002C010000}"/>
    <cellStyle name="40% - Accent1 15" xfId="302" xr:uid="{00000000-0005-0000-0000-00002D010000}"/>
    <cellStyle name="40% - Accent1 15 2" xfId="303" xr:uid="{00000000-0005-0000-0000-00002E010000}"/>
    <cellStyle name="40% - Accent1 16" xfId="304" xr:uid="{00000000-0005-0000-0000-00002F010000}"/>
    <cellStyle name="40% - Accent1 16 2" xfId="305" xr:uid="{00000000-0005-0000-0000-000030010000}"/>
    <cellStyle name="40% - Accent1 17" xfId="306" xr:uid="{00000000-0005-0000-0000-000031010000}"/>
    <cellStyle name="40% - Accent1 17 2" xfId="307" xr:uid="{00000000-0005-0000-0000-000032010000}"/>
    <cellStyle name="40% - Accent1 2" xfId="308" xr:uid="{00000000-0005-0000-0000-000033010000}"/>
    <cellStyle name="40% - Accent1 2 2" xfId="309" xr:uid="{00000000-0005-0000-0000-000034010000}"/>
    <cellStyle name="40% - Accent1 2 2 2" xfId="310" xr:uid="{00000000-0005-0000-0000-000035010000}"/>
    <cellStyle name="40% - Accent1 2 3" xfId="311" xr:uid="{00000000-0005-0000-0000-000036010000}"/>
    <cellStyle name="40% - Accent1 2 3 2" xfId="312" xr:uid="{00000000-0005-0000-0000-000037010000}"/>
    <cellStyle name="40% - Accent1 2 4" xfId="313" xr:uid="{00000000-0005-0000-0000-000038010000}"/>
    <cellStyle name="40% - Accent1 2 4 2" xfId="314" xr:uid="{00000000-0005-0000-0000-000039010000}"/>
    <cellStyle name="40% - Accent1 2 5" xfId="315" xr:uid="{00000000-0005-0000-0000-00003A010000}"/>
    <cellStyle name="40% - Accent1 2 5 2" xfId="316" xr:uid="{00000000-0005-0000-0000-00003B010000}"/>
    <cellStyle name="40% - Accent1 2 6" xfId="317" xr:uid="{00000000-0005-0000-0000-00003C010000}"/>
    <cellStyle name="40% - Accent1 2 6 2" xfId="318" xr:uid="{00000000-0005-0000-0000-00003D010000}"/>
    <cellStyle name="40% - Accent1 2 7" xfId="319" xr:uid="{00000000-0005-0000-0000-00003E010000}"/>
    <cellStyle name="40% - Accent1 2 7 2" xfId="320" xr:uid="{00000000-0005-0000-0000-00003F010000}"/>
    <cellStyle name="40% - Accent1 2 8" xfId="321" xr:uid="{00000000-0005-0000-0000-000040010000}"/>
    <cellStyle name="40% - Accent1 2 9" xfId="322" xr:uid="{00000000-0005-0000-0000-000041010000}"/>
    <cellStyle name="40% - Accent1 3" xfId="323" xr:uid="{00000000-0005-0000-0000-000042010000}"/>
    <cellStyle name="40% - Accent1 3 2" xfId="324" xr:uid="{00000000-0005-0000-0000-000043010000}"/>
    <cellStyle name="40% - Accent1 3 3" xfId="325" xr:uid="{00000000-0005-0000-0000-000044010000}"/>
    <cellStyle name="40% - Accent1 3 4" xfId="326" xr:uid="{00000000-0005-0000-0000-000045010000}"/>
    <cellStyle name="40% - Accent1 4" xfId="327" xr:uid="{00000000-0005-0000-0000-000046010000}"/>
    <cellStyle name="40% - Accent1 4 2" xfId="328" xr:uid="{00000000-0005-0000-0000-000047010000}"/>
    <cellStyle name="40% - Accent1 5" xfId="329" xr:uid="{00000000-0005-0000-0000-000048010000}"/>
    <cellStyle name="40% - Accent1 5 2" xfId="330" xr:uid="{00000000-0005-0000-0000-000049010000}"/>
    <cellStyle name="40% - Accent1 6" xfId="331" xr:uid="{00000000-0005-0000-0000-00004A010000}"/>
    <cellStyle name="40% - Accent1 6 2" xfId="332" xr:uid="{00000000-0005-0000-0000-00004B010000}"/>
    <cellStyle name="40% - Accent1 7" xfId="333" xr:uid="{00000000-0005-0000-0000-00004C010000}"/>
    <cellStyle name="40% - Accent1 7 2" xfId="334" xr:uid="{00000000-0005-0000-0000-00004D010000}"/>
    <cellStyle name="40% - Accent1 8" xfId="335" xr:uid="{00000000-0005-0000-0000-00004E010000}"/>
    <cellStyle name="40% - Accent1 8 2" xfId="336" xr:uid="{00000000-0005-0000-0000-00004F010000}"/>
    <cellStyle name="40% - Accent1 9" xfId="337" xr:uid="{00000000-0005-0000-0000-000050010000}"/>
    <cellStyle name="40% - Accent1 9 2" xfId="338" xr:uid="{00000000-0005-0000-0000-000051010000}"/>
    <cellStyle name="40% - Accent2 10" xfId="339" xr:uid="{00000000-0005-0000-0000-000052010000}"/>
    <cellStyle name="40% - Accent2 10 2" xfId="340" xr:uid="{00000000-0005-0000-0000-000053010000}"/>
    <cellStyle name="40% - Accent2 11" xfId="341" xr:uid="{00000000-0005-0000-0000-000054010000}"/>
    <cellStyle name="40% - Accent2 11 2" xfId="342" xr:uid="{00000000-0005-0000-0000-000055010000}"/>
    <cellStyle name="40% - Accent2 12" xfId="343" xr:uid="{00000000-0005-0000-0000-000056010000}"/>
    <cellStyle name="40% - Accent2 12 2" xfId="344" xr:uid="{00000000-0005-0000-0000-000057010000}"/>
    <cellStyle name="40% - Accent2 13" xfId="345" xr:uid="{00000000-0005-0000-0000-000058010000}"/>
    <cellStyle name="40% - Accent2 13 2" xfId="346" xr:uid="{00000000-0005-0000-0000-000059010000}"/>
    <cellStyle name="40% - Accent2 14" xfId="347" xr:uid="{00000000-0005-0000-0000-00005A010000}"/>
    <cellStyle name="40% - Accent2 14 2" xfId="348" xr:uid="{00000000-0005-0000-0000-00005B010000}"/>
    <cellStyle name="40% - Accent2 15" xfId="349" xr:uid="{00000000-0005-0000-0000-00005C010000}"/>
    <cellStyle name="40% - Accent2 15 2" xfId="350" xr:uid="{00000000-0005-0000-0000-00005D010000}"/>
    <cellStyle name="40% - Accent2 16" xfId="351" xr:uid="{00000000-0005-0000-0000-00005E010000}"/>
    <cellStyle name="40% - Accent2 16 2" xfId="352" xr:uid="{00000000-0005-0000-0000-00005F010000}"/>
    <cellStyle name="40% - Accent2 17" xfId="353" xr:uid="{00000000-0005-0000-0000-000060010000}"/>
    <cellStyle name="40% - Accent2 17 2" xfId="354" xr:uid="{00000000-0005-0000-0000-000061010000}"/>
    <cellStyle name="40% - Accent2 2" xfId="355" xr:uid="{00000000-0005-0000-0000-000062010000}"/>
    <cellStyle name="40% - Accent2 2 2" xfId="356" xr:uid="{00000000-0005-0000-0000-000063010000}"/>
    <cellStyle name="40% - Accent2 2 2 2" xfId="357" xr:uid="{00000000-0005-0000-0000-000064010000}"/>
    <cellStyle name="40% - Accent2 2 3" xfId="358" xr:uid="{00000000-0005-0000-0000-000065010000}"/>
    <cellStyle name="40% - Accent2 2 3 2" xfId="359" xr:uid="{00000000-0005-0000-0000-000066010000}"/>
    <cellStyle name="40% - Accent2 2 4" xfId="360" xr:uid="{00000000-0005-0000-0000-000067010000}"/>
    <cellStyle name="40% - Accent2 2 4 2" xfId="361" xr:uid="{00000000-0005-0000-0000-000068010000}"/>
    <cellStyle name="40% - Accent2 2 5" xfId="362" xr:uid="{00000000-0005-0000-0000-000069010000}"/>
    <cellStyle name="40% - Accent2 2 5 2" xfId="363" xr:uid="{00000000-0005-0000-0000-00006A010000}"/>
    <cellStyle name="40% - Accent2 2 6" xfId="364" xr:uid="{00000000-0005-0000-0000-00006B010000}"/>
    <cellStyle name="40% - Accent2 2 6 2" xfId="365" xr:uid="{00000000-0005-0000-0000-00006C010000}"/>
    <cellStyle name="40% - Accent2 2 7" xfId="366" xr:uid="{00000000-0005-0000-0000-00006D010000}"/>
    <cellStyle name="40% - Accent2 2 7 2" xfId="367" xr:uid="{00000000-0005-0000-0000-00006E010000}"/>
    <cellStyle name="40% - Accent2 2 8" xfId="368" xr:uid="{00000000-0005-0000-0000-00006F010000}"/>
    <cellStyle name="40% - Accent2 2 9" xfId="369" xr:uid="{00000000-0005-0000-0000-000070010000}"/>
    <cellStyle name="40% - Accent2 3" xfId="370" xr:uid="{00000000-0005-0000-0000-000071010000}"/>
    <cellStyle name="40% - Accent2 3 2" xfId="371" xr:uid="{00000000-0005-0000-0000-000072010000}"/>
    <cellStyle name="40% - Accent2 3 3" xfId="372" xr:uid="{00000000-0005-0000-0000-000073010000}"/>
    <cellStyle name="40% - Accent2 3 4" xfId="373" xr:uid="{00000000-0005-0000-0000-000074010000}"/>
    <cellStyle name="40% - Accent2 4" xfId="374" xr:uid="{00000000-0005-0000-0000-000075010000}"/>
    <cellStyle name="40% - Accent2 4 2" xfId="375" xr:uid="{00000000-0005-0000-0000-000076010000}"/>
    <cellStyle name="40% - Accent2 5" xfId="376" xr:uid="{00000000-0005-0000-0000-000077010000}"/>
    <cellStyle name="40% - Accent2 5 2" xfId="377" xr:uid="{00000000-0005-0000-0000-000078010000}"/>
    <cellStyle name="40% - Accent2 6" xfId="378" xr:uid="{00000000-0005-0000-0000-000079010000}"/>
    <cellStyle name="40% - Accent2 6 2" xfId="379" xr:uid="{00000000-0005-0000-0000-00007A010000}"/>
    <cellStyle name="40% - Accent2 7" xfId="380" xr:uid="{00000000-0005-0000-0000-00007B010000}"/>
    <cellStyle name="40% - Accent2 7 2" xfId="381" xr:uid="{00000000-0005-0000-0000-00007C010000}"/>
    <cellStyle name="40% - Accent2 8" xfId="382" xr:uid="{00000000-0005-0000-0000-00007D010000}"/>
    <cellStyle name="40% - Accent2 8 2" xfId="383" xr:uid="{00000000-0005-0000-0000-00007E010000}"/>
    <cellStyle name="40% - Accent2 9" xfId="384" xr:uid="{00000000-0005-0000-0000-00007F010000}"/>
    <cellStyle name="40% - Accent2 9 2" xfId="385" xr:uid="{00000000-0005-0000-0000-000080010000}"/>
    <cellStyle name="40% - Accent3 10" xfId="386" xr:uid="{00000000-0005-0000-0000-000081010000}"/>
    <cellStyle name="40% - Accent3 10 2" xfId="387" xr:uid="{00000000-0005-0000-0000-000082010000}"/>
    <cellStyle name="40% - Accent3 11" xfId="388" xr:uid="{00000000-0005-0000-0000-000083010000}"/>
    <cellStyle name="40% - Accent3 11 2" xfId="389" xr:uid="{00000000-0005-0000-0000-000084010000}"/>
    <cellStyle name="40% - Accent3 12" xfId="390" xr:uid="{00000000-0005-0000-0000-000085010000}"/>
    <cellStyle name="40% - Accent3 12 2" xfId="391" xr:uid="{00000000-0005-0000-0000-000086010000}"/>
    <cellStyle name="40% - Accent3 13" xfId="392" xr:uid="{00000000-0005-0000-0000-000087010000}"/>
    <cellStyle name="40% - Accent3 13 2" xfId="393" xr:uid="{00000000-0005-0000-0000-000088010000}"/>
    <cellStyle name="40% - Accent3 14" xfId="394" xr:uid="{00000000-0005-0000-0000-000089010000}"/>
    <cellStyle name="40% - Accent3 14 2" xfId="395" xr:uid="{00000000-0005-0000-0000-00008A010000}"/>
    <cellStyle name="40% - Accent3 15" xfId="396" xr:uid="{00000000-0005-0000-0000-00008B010000}"/>
    <cellStyle name="40% - Accent3 15 2" xfId="397" xr:uid="{00000000-0005-0000-0000-00008C010000}"/>
    <cellStyle name="40% - Accent3 16" xfId="398" xr:uid="{00000000-0005-0000-0000-00008D010000}"/>
    <cellStyle name="40% - Accent3 16 2" xfId="399" xr:uid="{00000000-0005-0000-0000-00008E010000}"/>
    <cellStyle name="40% - Accent3 17" xfId="400" xr:uid="{00000000-0005-0000-0000-00008F010000}"/>
    <cellStyle name="40% - Accent3 17 2" xfId="401" xr:uid="{00000000-0005-0000-0000-000090010000}"/>
    <cellStyle name="40% - Accent3 2" xfId="402" xr:uid="{00000000-0005-0000-0000-000091010000}"/>
    <cellStyle name="40% - Accent3 2 2" xfId="403" xr:uid="{00000000-0005-0000-0000-000092010000}"/>
    <cellStyle name="40% - Accent3 2 2 2" xfId="404" xr:uid="{00000000-0005-0000-0000-000093010000}"/>
    <cellStyle name="40% - Accent3 2 3" xfId="405" xr:uid="{00000000-0005-0000-0000-000094010000}"/>
    <cellStyle name="40% - Accent3 2 3 2" xfId="406" xr:uid="{00000000-0005-0000-0000-000095010000}"/>
    <cellStyle name="40% - Accent3 2 4" xfId="407" xr:uid="{00000000-0005-0000-0000-000096010000}"/>
    <cellStyle name="40% - Accent3 2 4 2" xfId="408" xr:uid="{00000000-0005-0000-0000-000097010000}"/>
    <cellStyle name="40% - Accent3 2 5" xfId="409" xr:uid="{00000000-0005-0000-0000-000098010000}"/>
    <cellStyle name="40% - Accent3 2 5 2" xfId="410" xr:uid="{00000000-0005-0000-0000-000099010000}"/>
    <cellStyle name="40% - Accent3 2 6" xfId="411" xr:uid="{00000000-0005-0000-0000-00009A010000}"/>
    <cellStyle name="40% - Accent3 2 6 2" xfId="412" xr:uid="{00000000-0005-0000-0000-00009B010000}"/>
    <cellStyle name="40% - Accent3 2 7" xfId="413" xr:uid="{00000000-0005-0000-0000-00009C010000}"/>
    <cellStyle name="40% - Accent3 2 7 2" xfId="414" xr:uid="{00000000-0005-0000-0000-00009D010000}"/>
    <cellStyle name="40% - Accent3 2 8" xfId="415" xr:uid="{00000000-0005-0000-0000-00009E010000}"/>
    <cellStyle name="40% - Accent3 2 9" xfId="416" xr:uid="{00000000-0005-0000-0000-00009F010000}"/>
    <cellStyle name="40% - Accent3 3" xfId="417" xr:uid="{00000000-0005-0000-0000-0000A0010000}"/>
    <cellStyle name="40% - Accent3 3 2" xfId="418" xr:uid="{00000000-0005-0000-0000-0000A1010000}"/>
    <cellStyle name="40% - Accent3 3 3" xfId="419" xr:uid="{00000000-0005-0000-0000-0000A2010000}"/>
    <cellStyle name="40% - Accent3 3 4" xfId="420" xr:uid="{00000000-0005-0000-0000-0000A3010000}"/>
    <cellStyle name="40% - Accent3 4" xfId="421" xr:uid="{00000000-0005-0000-0000-0000A4010000}"/>
    <cellStyle name="40% - Accent3 4 2" xfId="422" xr:uid="{00000000-0005-0000-0000-0000A5010000}"/>
    <cellStyle name="40% - Accent3 5" xfId="423" xr:uid="{00000000-0005-0000-0000-0000A6010000}"/>
    <cellStyle name="40% - Accent3 5 2" xfId="424" xr:uid="{00000000-0005-0000-0000-0000A7010000}"/>
    <cellStyle name="40% - Accent3 6" xfId="425" xr:uid="{00000000-0005-0000-0000-0000A8010000}"/>
    <cellStyle name="40% - Accent3 6 2" xfId="426" xr:uid="{00000000-0005-0000-0000-0000A9010000}"/>
    <cellStyle name="40% - Accent3 7" xfId="427" xr:uid="{00000000-0005-0000-0000-0000AA010000}"/>
    <cellStyle name="40% - Accent3 7 2" xfId="428" xr:uid="{00000000-0005-0000-0000-0000AB010000}"/>
    <cellStyle name="40% - Accent3 8" xfId="429" xr:uid="{00000000-0005-0000-0000-0000AC010000}"/>
    <cellStyle name="40% - Accent3 8 2" xfId="430" xr:uid="{00000000-0005-0000-0000-0000AD010000}"/>
    <cellStyle name="40% - Accent3 9" xfId="431" xr:uid="{00000000-0005-0000-0000-0000AE010000}"/>
    <cellStyle name="40% - Accent3 9 2" xfId="432" xr:uid="{00000000-0005-0000-0000-0000AF010000}"/>
    <cellStyle name="40% - Accent4 10" xfId="433" xr:uid="{00000000-0005-0000-0000-0000B0010000}"/>
    <cellStyle name="40% - Accent4 10 2" xfId="434" xr:uid="{00000000-0005-0000-0000-0000B1010000}"/>
    <cellStyle name="40% - Accent4 11" xfId="435" xr:uid="{00000000-0005-0000-0000-0000B2010000}"/>
    <cellStyle name="40% - Accent4 11 2" xfId="436" xr:uid="{00000000-0005-0000-0000-0000B3010000}"/>
    <cellStyle name="40% - Accent4 12" xfId="437" xr:uid="{00000000-0005-0000-0000-0000B4010000}"/>
    <cellStyle name="40% - Accent4 12 2" xfId="438" xr:uid="{00000000-0005-0000-0000-0000B5010000}"/>
    <cellStyle name="40% - Accent4 13" xfId="439" xr:uid="{00000000-0005-0000-0000-0000B6010000}"/>
    <cellStyle name="40% - Accent4 13 2" xfId="440" xr:uid="{00000000-0005-0000-0000-0000B7010000}"/>
    <cellStyle name="40% - Accent4 14" xfId="441" xr:uid="{00000000-0005-0000-0000-0000B8010000}"/>
    <cellStyle name="40% - Accent4 14 2" xfId="442" xr:uid="{00000000-0005-0000-0000-0000B9010000}"/>
    <cellStyle name="40% - Accent4 15" xfId="443" xr:uid="{00000000-0005-0000-0000-0000BA010000}"/>
    <cellStyle name="40% - Accent4 15 2" xfId="444" xr:uid="{00000000-0005-0000-0000-0000BB010000}"/>
    <cellStyle name="40% - Accent4 16" xfId="445" xr:uid="{00000000-0005-0000-0000-0000BC010000}"/>
    <cellStyle name="40% - Accent4 16 2" xfId="446" xr:uid="{00000000-0005-0000-0000-0000BD010000}"/>
    <cellStyle name="40% - Accent4 17" xfId="447" xr:uid="{00000000-0005-0000-0000-0000BE010000}"/>
    <cellStyle name="40% - Accent4 17 2" xfId="448" xr:uid="{00000000-0005-0000-0000-0000BF010000}"/>
    <cellStyle name="40% - Accent4 2" xfId="449" xr:uid="{00000000-0005-0000-0000-0000C0010000}"/>
    <cellStyle name="40% - Accent4 2 2" xfId="450" xr:uid="{00000000-0005-0000-0000-0000C1010000}"/>
    <cellStyle name="40% - Accent4 2 2 2" xfId="451" xr:uid="{00000000-0005-0000-0000-0000C2010000}"/>
    <cellStyle name="40% - Accent4 2 3" xfId="452" xr:uid="{00000000-0005-0000-0000-0000C3010000}"/>
    <cellStyle name="40% - Accent4 2 3 2" xfId="453" xr:uid="{00000000-0005-0000-0000-0000C4010000}"/>
    <cellStyle name="40% - Accent4 2 4" xfId="454" xr:uid="{00000000-0005-0000-0000-0000C5010000}"/>
    <cellStyle name="40% - Accent4 2 4 2" xfId="455" xr:uid="{00000000-0005-0000-0000-0000C6010000}"/>
    <cellStyle name="40% - Accent4 2 5" xfId="456" xr:uid="{00000000-0005-0000-0000-0000C7010000}"/>
    <cellStyle name="40% - Accent4 2 5 2" xfId="457" xr:uid="{00000000-0005-0000-0000-0000C8010000}"/>
    <cellStyle name="40% - Accent4 2 6" xfId="458" xr:uid="{00000000-0005-0000-0000-0000C9010000}"/>
    <cellStyle name="40% - Accent4 2 6 2" xfId="459" xr:uid="{00000000-0005-0000-0000-0000CA010000}"/>
    <cellStyle name="40% - Accent4 2 7" xfId="460" xr:uid="{00000000-0005-0000-0000-0000CB010000}"/>
    <cellStyle name="40% - Accent4 2 7 2" xfId="461" xr:uid="{00000000-0005-0000-0000-0000CC010000}"/>
    <cellStyle name="40% - Accent4 2 8" xfId="462" xr:uid="{00000000-0005-0000-0000-0000CD010000}"/>
    <cellStyle name="40% - Accent4 2 9" xfId="463" xr:uid="{00000000-0005-0000-0000-0000CE010000}"/>
    <cellStyle name="40% - Accent4 3" xfId="464" xr:uid="{00000000-0005-0000-0000-0000CF010000}"/>
    <cellStyle name="40% - Accent4 3 2" xfId="465" xr:uid="{00000000-0005-0000-0000-0000D0010000}"/>
    <cellStyle name="40% - Accent4 3 3" xfId="466" xr:uid="{00000000-0005-0000-0000-0000D1010000}"/>
    <cellStyle name="40% - Accent4 3 4" xfId="467" xr:uid="{00000000-0005-0000-0000-0000D2010000}"/>
    <cellStyle name="40% - Accent4 4" xfId="468" xr:uid="{00000000-0005-0000-0000-0000D3010000}"/>
    <cellStyle name="40% - Accent4 4 2" xfId="469" xr:uid="{00000000-0005-0000-0000-0000D4010000}"/>
    <cellStyle name="40% - Accent4 5" xfId="470" xr:uid="{00000000-0005-0000-0000-0000D5010000}"/>
    <cellStyle name="40% - Accent4 5 2" xfId="471" xr:uid="{00000000-0005-0000-0000-0000D6010000}"/>
    <cellStyle name="40% - Accent4 6" xfId="472" xr:uid="{00000000-0005-0000-0000-0000D7010000}"/>
    <cellStyle name="40% - Accent4 6 2" xfId="473" xr:uid="{00000000-0005-0000-0000-0000D8010000}"/>
    <cellStyle name="40% - Accent4 7" xfId="474" xr:uid="{00000000-0005-0000-0000-0000D9010000}"/>
    <cellStyle name="40% - Accent4 7 2" xfId="475" xr:uid="{00000000-0005-0000-0000-0000DA010000}"/>
    <cellStyle name="40% - Accent4 8" xfId="476" xr:uid="{00000000-0005-0000-0000-0000DB010000}"/>
    <cellStyle name="40% - Accent4 8 2" xfId="477" xr:uid="{00000000-0005-0000-0000-0000DC010000}"/>
    <cellStyle name="40% - Accent4 9" xfId="478" xr:uid="{00000000-0005-0000-0000-0000DD010000}"/>
    <cellStyle name="40% - Accent4 9 2" xfId="479" xr:uid="{00000000-0005-0000-0000-0000DE010000}"/>
    <cellStyle name="40% - Accent5 10" xfId="480" xr:uid="{00000000-0005-0000-0000-0000DF010000}"/>
    <cellStyle name="40% - Accent5 10 2" xfId="481" xr:uid="{00000000-0005-0000-0000-0000E0010000}"/>
    <cellStyle name="40% - Accent5 11" xfId="482" xr:uid="{00000000-0005-0000-0000-0000E1010000}"/>
    <cellStyle name="40% - Accent5 11 2" xfId="483" xr:uid="{00000000-0005-0000-0000-0000E2010000}"/>
    <cellStyle name="40% - Accent5 12" xfId="484" xr:uid="{00000000-0005-0000-0000-0000E3010000}"/>
    <cellStyle name="40% - Accent5 12 2" xfId="485" xr:uid="{00000000-0005-0000-0000-0000E4010000}"/>
    <cellStyle name="40% - Accent5 13" xfId="486" xr:uid="{00000000-0005-0000-0000-0000E5010000}"/>
    <cellStyle name="40% - Accent5 13 2" xfId="487" xr:uid="{00000000-0005-0000-0000-0000E6010000}"/>
    <cellStyle name="40% - Accent5 14" xfId="488" xr:uid="{00000000-0005-0000-0000-0000E7010000}"/>
    <cellStyle name="40% - Accent5 14 2" xfId="489" xr:uid="{00000000-0005-0000-0000-0000E8010000}"/>
    <cellStyle name="40% - Accent5 15" xfId="490" xr:uid="{00000000-0005-0000-0000-0000E9010000}"/>
    <cellStyle name="40% - Accent5 15 2" xfId="491" xr:uid="{00000000-0005-0000-0000-0000EA010000}"/>
    <cellStyle name="40% - Accent5 16" xfId="492" xr:uid="{00000000-0005-0000-0000-0000EB010000}"/>
    <cellStyle name="40% - Accent5 16 2" xfId="493" xr:uid="{00000000-0005-0000-0000-0000EC010000}"/>
    <cellStyle name="40% - Accent5 17" xfId="494" xr:uid="{00000000-0005-0000-0000-0000ED010000}"/>
    <cellStyle name="40% - Accent5 17 2" xfId="495" xr:uid="{00000000-0005-0000-0000-0000EE010000}"/>
    <cellStyle name="40% - Accent5 2" xfId="496" xr:uid="{00000000-0005-0000-0000-0000EF010000}"/>
    <cellStyle name="40% - Accent5 2 2" xfId="497" xr:uid="{00000000-0005-0000-0000-0000F0010000}"/>
    <cellStyle name="40% - Accent5 2 2 2" xfId="498" xr:uid="{00000000-0005-0000-0000-0000F1010000}"/>
    <cellStyle name="40% - Accent5 2 3" xfId="499" xr:uid="{00000000-0005-0000-0000-0000F2010000}"/>
    <cellStyle name="40% - Accent5 2 3 2" xfId="500" xr:uid="{00000000-0005-0000-0000-0000F3010000}"/>
    <cellStyle name="40% - Accent5 2 4" xfId="501" xr:uid="{00000000-0005-0000-0000-0000F4010000}"/>
    <cellStyle name="40% - Accent5 2 4 2" xfId="502" xr:uid="{00000000-0005-0000-0000-0000F5010000}"/>
    <cellStyle name="40% - Accent5 2 5" xfId="503" xr:uid="{00000000-0005-0000-0000-0000F6010000}"/>
    <cellStyle name="40% - Accent5 2 5 2" xfId="504" xr:uid="{00000000-0005-0000-0000-0000F7010000}"/>
    <cellStyle name="40% - Accent5 2 6" xfId="505" xr:uid="{00000000-0005-0000-0000-0000F8010000}"/>
    <cellStyle name="40% - Accent5 2 6 2" xfId="506" xr:uid="{00000000-0005-0000-0000-0000F9010000}"/>
    <cellStyle name="40% - Accent5 2 7" xfId="507" xr:uid="{00000000-0005-0000-0000-0000FA010000}"/>
    <cellStyle name="40% - Accent5 2 7 2" xfId="508" xr:uid="{00000000-0005-0000-0000-0000FB010000}"/>
    <cellStyle name="40% - Accent5 2 8" xfId="509" xr:uid="{00000000-0005-0000-0000-0000FC010000}"/>
    <cellStyle name="40% - Accent5 2 9" xfId="510" xr:uid="{00000000-0005-0000-0000-0000FD010000}"/>
    <cellStyle name="40% - Accent5 3" xfId="511" xr:uid="{00000000-0005-0000-0000-0000FE010000}"/>
    <cellStyle name="40% - Accent5 3 2" xfId="512" xr:uid="{00000000-0005-0000-0000-0000FF010000}"/>
    <cellStyle name="40% - Accent5 3 3" xfId="513" xr:uid="{00000000-0005-0000-0000-000000020000}"/>
    <cellStyle name="40% - Accent5 3 4" xfId="514" xr:uid="{00000000-0005-0000-0000-000001020000}"/>
    <cellStyle name="40% - Accent5 4" xfId="515" xr:uid="{00000000-0005-0000-0000-000002020000}"/>
    <cellStyle name="40% - Accent5 4 2" xfId="516" xr:uid="{00000000-0005-0000-0000-000003020000}"/>
    <cellStyle name="40% - Accent5 5" xfId="517" xr:uid="{00000000-0005-0000-0000-000004020000}"/>
    <cellStyle name="40% - Accent5 5 2" xfId="518" xr:uid="{00000000-0005-0000-0000-000005020000}"/>
    <cellStyle name="40% - Accent5 6" xfId="519" xr:uid="{00000000-0005-0000-0000-000006020000}"/>
    <cellStyle name="40% - Accent5 6 2" xfId="520" xr:uid="{00000000-0005-0000-0000-000007020000}"/>
    <cellStyle name="40% - Accent5 7" xfId="521" xr:uid="{00000000-0005-0000-0000-000008020000}"/>
    <cellStyle name="40% - Accent5 7 2" xfId="522" xr:uid="{00000000-0005-0000-0000-000009020000}"/>
    <cellStyle name="40% - Accent5 8" xfId="523" xr:uid="{00000000-0005-0000-0000-00000A020000}"/>
    <cellStyle name="40% - Accent5 8 2" xfId="524" xr:uid="{00000000-0005-0000-0000-00000B020000}"/>
    <cellStyle name="40% - Accent5 9" xfId="525" xr:uid="{00000000-0005-0000-0000-00000C020000}"/>
    <cellStyle name="40% - Accent5 9 2" xfId="526" xr:uid="{00000000-0005-0000-0000-00000D020000}"/>
    <cellStyle name="40% - Accent6 10" xfId="527" xr:uid="{00000000-0005-0000-0000-00000E020000}"/>
    <cellStyle name="40% - Accent6 10 2" xfId="528" xr:uid="{00000000-0005-0000-0000-00000F020000}"/>
    <cellStyle name="40% - Accent6 11" xfId="529" xr:uid="{00000000-0005-0000-0000-000010020000}"/>
    <cellStyle name="40% - Accent6 11 2" xfId="530" xr:uid="{00000000-0005-0000-0000-000011020000}"/>
    <cellStyle name="40% - Accent6 12" xfId="531" xr:uid="{00000000-0005-0000-0000-000012020000}"/>
    <cellStyle name="40% - Accent6 12 2" xfId="532" xr:uid="{00000000-0005-0000-0000-000013020000}"/>
    <cellStyle name="40% - Accent6 13" xfId="533" xr:uid="{00000000-0005-0000-0000-000014020000}"/>
    <cellStyle name="40% - Accent6 13 2" xfId="534" xr:uid="{00000000-0005-0000-0000-000015020000}"/>
    <cellStyle name="40% - Accent6 14" xfId="535" xr:uid="{00000000-0005-0000-0000-000016020000}"/>
    <cellStyle name="40% - Accent6 14 2" xfId="536" xr:uid="{00000000-0005-0000-0000-000017020000}"/>
    <cellStyle name="40% - Accent6 15" xfId="537" xr:uid="{00000000-0005-0000-0000-000018020000}"/>
    <cellStyle name="40% - Accent6 15 2" xfId="538" xr:uid="{00000000-0005-0000-0000-000019020000}"/>
    <cellStyle name="40% - Accent6 16" xfId="539" xr:uid="{00000000-0005-0000-0000-00001A020000}"/>
    <cellStyle name="40% - Accent6 16 2" xfId="540" xr:uid="{00000000-0005-0000-0000-00001B020000}"/>
    <cellStyle name="40% - Accent6 17" xfId="541" xr:uid="{00000000-0005-0000-0000-00001C020000}"/>
    <cellStyle name="40% - Accent6 17 2" xfId="542" xr:uid="{00000000-0005-0000-0000-00001D020000}"/>
    <cellStyle name="40% - Accent6 2" xfId="543" xr:uid="{00000000-0005-0000-0000-00001E020000}"/>
    <cellStyle name="40% - Accent6 2 2" xfId="544" xr:uid="{00000000-0005-0000-0000-00001F020000}"/>
    <cellStyle name="40% - Accent6 2 2 2" xfId="545" xr:uid="{00000000-0005-0000-0000-000020020000}"/>
    <cellStyle name="40% - Accent6 2 3" xfId="546" xr:uid="{00000000-0005-0000-0000-000021020000}"/>
    <cellStyle name="40% - Accent6 2 3 2" xfId="547" xr:uid="{00000000-0005-0000-0000-000022020000}"/>
    <cellStyle name="40% - Accent6 2 4" xfId="548" xr:uid="{00000000-0005-0000-0000-000023020000}"/>
    <cellStyle name="40% - Accent6 2 4 2" xfId="549" xr:uid="{00000000-0005-0000-0000-000024020000}"/>
    <cellStyle name="40% - Accent6 2 5" xfId="550" xr:uid="{00000000-0005-0000-0000-000025020000}"/>
    <cellStyle name="40% - Accent6 2 5 2" xfId="551" xr:uid="{00000000-0005-0000-0000-000026020000}"/>
    <cellStyle name="40% - Accent6 2 6" xfId="552" xr:uid="{00000000-0005-0000-0000-000027020000}"/>
    <cellStyle name="40% - Accent6 2 6 2" xfId="553" xr:uid="{00000000-0005-0000-0000-000028020000}"/>
    <cellStyle name="40% - Accent6 2 7" xfId="554" xr:uid="{00000000-0005-0000-0000-000029020000}"/>
    <cellStyle name="40% - Accent6 2 7 2" xfId="555" xr:uid="{00000000-0005-0000-0000-00002A020000}"/>
    <cellStyle name="40% - Accent6 2 8" xfId="556" xr:uid="{00000000-0005-0000-0000-00002B020000}"/>
    <cellStyle name="40% - Accent6 2 9" xfId="557" xr:uid="{00000000-0005-0000-0000-00002C020000}"/>
    <cellStyle name="40% - Accent6 3" xfId="558" xr:uid="{00000000-0005-0000-0000-00002D020000}"/>
    <cellStyle name="40% - Accent6 3 2" xfId="559" xr:uid="{00000000-0005-0000-0000-00002E020000}"/>
    <cellStyle name="40% - Accent6 3 3" xfId="560" xr:uid="{00000000-0005-0000-0000-00002F020000}"/>
    <cellStyle name="40% - Accent6 3 4" xfId="561" xr:uid="{00000000-0005-0000-0000-000030020000}"/>
    <cellStyle name="40% - Accent6 4" xfId="562" xr:uid="{00000000-0005-0000-0000-000031020000}"/>
    <cellStyle name="40% - Accent6 4 2" xfId="563" xr:uid="{00000000-0005-0000-0000-000032020000}"/>
    <cellStyle name="40% - Accent6 5" xfId="564" xr:uid="{00000000-0005-0000-0000-000033020000}"/>
    <cellStyle name="40% - Accent6 5 2" xfId="565" xr:uid="{00000000-0005-0000-0000-000034020000}"/>
    <cellStyle name="40% - Accent6 6" xfId="566" xr:uid="{00000000-0005-0000-0000-000035020000}"/>
    <cellStyle name="40% - Accent6 6 2" xfId="567" xr:uid="{00000000-0005-0000-0000-000036020000}"/>
    <cellStyle name="40% - Accent6 7" xfId="568" xr:uid="{00000000-0005-0000-0000-000037020000}"/>
    <cellStyle name="40% - Accent6 7 2" xfId="569" xr:uid="{00000000-0005-0000-0000-000038020000}"/>
    <cellStyle name="40% - Accent6 8" xfId="570" xr:uid="{00000000-0005-0000-0000-000039020000}"/>
    <cellStyle name="40% - Accent6 8 2" xfId="571" xr:uid="{00000000-0005-0000-0000-00003A020000}"/>
    <cellStyle name="40% - Accent6 9" xfId="572" xr:uid="{00000000-0005-0000-0000-00003B020000}"/>
    <cellStyle name="40% - Accent6 9 2" xfId="573" xr:uid="{00000000-0005-0000-0000-00003C020000}"/>
    <cellStyle name="56d2a6896d" xfId="574" xr:uid="{00000000-0005-0000-0000-00003D020000}"/>
    <cellStyle name="60% - Accent1 10" xfId="575" xr:uid="{00000000-0005-0000-0000-00003E020000}"/>
    <cellStyle name="60% - Accent1 11" xfId="576" xr:uid="{00000000-0005-0000-0000-00003F020000}"/>
    <cellStyle name="60% - Accent1 12" xfId="577" xr:uid="{00000000-0005-0000-0000-000040020000}"/>
    <cellStyle name="60% - Accent1 13" xfId="578" xr:uid="{00000000-0005-0000-0000-000041020000}"/>
    <cellStyle name="60% - Accent1 14" xfId="579" xr:uid="{00000000-0005-0000-0000-000042020000}"/>
    <cellStyle name="60% - Accent1 15" xfId="580" xr:uid="{00000000-0005-0000-0000-000043020000}"/>
    <cellStyle name="60% - Accent1 16" xfId="581" xr:uid="{00000000-0005-0000-0000-000044020000}"/>
    <cellStyle name="60% - Accent1 17" xfId="582" xr:uid="{00000000-0005-0000-0000-000045020000}"/>
    <cellStyle name="60% - Accent1 2" xfId="583" xr:uid="{00000000-0005-0000-0000-000046020000}"/>
    <cellStyle name="60% - Accent1 2 2" xfId="584" xr:uid="{00000000-0005-0000-0000-000047020000}"/>
    <cellStyle name="60% - Accent1 2 3" xfId="585" xr:uid="{00000000-0005-0000-0000-000048020000}"/>
    <cellStyle name="60% - Accent1 2 4" xfId="586" xr:uid="{00000000-0005-0000-0000-000049020000}"/>
    <cellStyle name="60% - Accent1 2 5" xfId="587" xr:uid="{00000000-0005-0000-0000-00004A020000}"/>
    <cellStyle name="60% - Accent1 2 6" xfId="588" xr:uid="{00000000-0005-0000-0000-00004B020000}"/>
    <cellStyle name="60% - Accent1 3" xfId="589" xr:uid="{00000000-0005-0000-0000-00004C020000}"/>
    <cellStyle name="60% - Accent1 4" xfId="590" xr:uid="{00000000-0005-0000-0000-00004D020000}"/>
    <cellStyle name="60% - Accent1 5" xfId="591" xr:uid="{00000000-0005-0000-0000-00004E020000}"/>
    <cellStyle name="60% - Accent1 6" xfId="592" xr:uid="{00000000-0005-0000-0000-00004F020000}"/>
    <cellStyle name="60% - Accent1 7" xfId="593" xr:uid="{00000000-0005-0000-0000-000050020000}"/>
    <cellStyle name="60% - Accent1 8" xfId="594" xr:uid="{00000000-0005-0000-0000-000051020000}"/>
    <cellStyle name="60% - Accent1 9" xfId="595" xr:uid="{00000000-0005-0000-0000-000052020000}"/>
    <cellStyle name="60% - Accent2 10" xfId="596" xr:uid="{00000000-0005-0000-0000-000053020000}"/>
    <cellStyle name="60% - Accent2 11" xfId="597" xr:uid="{00000000-0005-0000-0000-000054020000}"/>
    <cellStyle name="60% - Accent2 12" xfId="598" xr:uid="{00000000-0005-0000-0000-000055020000}"/>
    <cellStyle name="60% - Accent2 13" xfId="599" xr:uid="{00000000-0005-0000-0000-000056020000}"/>
    <cellStyle name="60% - Accent2 14" xfId="600" xr:uid="{00000000-0005-0000-0000-000057020000}"/>
    <cellStyle name="60% - Accent2 15" xfId="601" xr:uid="{00000000-0005-0000-0000-000058020000}"/>
    <cellStyle name="60% - Accent2 16" xfId="602" xr:uid="{00000000-0005-0000-0000-000059020000}"/>
    <cellStyle name="60% - Accent2 17" xfId="603" xr:uid="{00000000-0005-0000-0000-00005A020000}"/>
    <cellStyle name="60% - Accent2 2" xfId="604" xr:uid="{00000000-0005-0000-0000-00005B020000}"/>
    <cellStyle name="60% - Accent2 2 2" xfId="605" xr:uid="{00000000-0005-0000-0000-00005C020000}"/>
    <cellStyle name="60% - Accent2 2 3" xfId="606" xr:uid="{00000000-0005-0000-0000-00005D020000}"/>
    <cellStyle name="60% - Accent2 2 4" xfId="607" xr:uid="{00000000-0005-0000-0000-00005E020000}"/>
    <cellStyle name="60% - Accent2 2 5" xfId="608" xr:uid="{00000000-0005-0000-0000-00005F020000}"/>
    <cellStyle name="60% - Accent2 2 6" xfId="609" xr:uid="{00000000-0005-0000-0000-000060020000}"/>
    <cellStyle name="60% - Accent2 3" xfId="610" xr:uid="{00000000-0005-0000-0000-000061020000}"/>
    <cellStyle name="60% - Accent2 4" xfId="611" xr:uid="{00000000-0005-0000-0000-000062020000}"/>
    <cellStyle name="60% - Accent2 5" xfId="612" xr:uid="{00000000-0005-0000-0000-000063020000}"/>
    <cellStyle name="60% - Accent2 6" xfId="613" xr:uid="{00000000-0005-0000-0000-000064020000}"/>
    <cellStyle name="60% - Accent2 7" xfId="614" xr:uid="{00000000-0005-0000-0000-000065020000}"/>
    <cellStyle name="60% - Accent2 8" xfId="615" xr:uid="{00000000-0005-0000-0000-000066020000}"/>
    <cellStyle name="60% - Accent2 9" xfId="616" xr:uid="{00000000-0005-0000-0000-000067020000}"/>
    <cellStyle name="60% - Accent3 10" xfId="617" xr:uid="{00000000-0005-0000-0000-000068020000}"/>
    <cellStyle name="60% - Accent3 11" xfId="618" xr:uid="{00000000-0005-0000-0000-000069020000}"/>
    <cellStyle name="60% - Accent3 12" xfId="619" xr:uid="{00000000-0005-0000-0000-00006A020000}"/>
    <cellStyle name="60% - Accent3 13" xfId="620" xr:uid="{00000000-0005-0000-0000-00006B020000}"/>
    <cellStyle name="60% - Accent3 14" xfId="621" xr:uid="{00000000-0005-0000-0000-00006C020000}"/>
    <cellStyle name="60% - Accent3 15" xfId="622" xr:uid="{00000000-0005-0000-0000-00006D020000}"/>
    <cellStyle name="60% - Accent3 16" xfId="623" xr:uid="{00000000-0005-0000-0000-00006E020000}"/>
    <cellStyle name="60% - Accent3 17" xfId="624" xr:uid="{00000000-0005-0000-0000-00006F020000}"/>
    <cellStyle name="60% - Accent3 2" xfId="625" xr:uid="{00000000-0005-0000-0000-000070020000}"/>
    <cellStyle name="60% - Accent3 2 2" xfId="626" xr:uid="{00000000-0005-0000-0000-000071020000}"/>
    <cellStyle name="60% - Accent3 2 3" xfId="627" xr:uid="{00000000-0005-0000-0000-000072020000}"/>
    <cellStyle name="60% - Accent3 2 4" xfId="628" xr:uid="{00000000-0005-0000-0000-000073020000}"/>
    <cellStyle name="60% - Accent3 2 5" xfId="629" xr:uid="{00000000-0005-0000-0000-000074020000}"/>
    <cellStyle name="60% - Accent3 2 6" xfId="630" xr:uid="{00000000-0005-0000-0000-000075020000}"/>
    <cellStyle name="60% - Accent3 3" xfId="631" xr:uid="{00000000-0005-0000-0000-000076020000}"/>
    <cellStyle name="60% - Accent3 4" xfId="632" xr:uid="{00000000-0005-0000-0000-000077020000}"/>
    <cellStyle name="60% - Accent3 5" xfId="633" xr:uid="{00000000-0005-0000-0000-000078020000}"/>
    <cellStyle name="60% - Accent3 6" xfId="634" xr:uid="{00000000-0005-0000-0000-000079020000}"/>
    <cellStyle name="60% - Accent3 7" xfId="635" xr:uid="{00000000-0005-0000-0000-00007A020000}"/>
    <cellStyle name="60% - Accent3 8" xfId="636" xr:uid="{00000000-0005-0000-0000-00007B020000}"/>
    <cellStyle name="60% - Accent3 9" xfId="637" xr:uid="{00000000-0005-0000-0000-00007C020000}"/>
    <cellStyle name="60% - Accent4 10" xfId="638" xr:uid="{00000000-0005-0000-0000-00007D020000}"/>
    <cellStyle name="60% - Accent4 11" xfId="639" xr:uid="{00000000-0005-0000-0000-00007E020000}"/>
    <cellStyle name="60% - Accent4 12" xfId="640" xr:uid="{00000000-0005-0000-0000-00007F020000}"/>
    <cellStyle name="60% - Accent4 13" xfId="641" xr:uid="{00000000-0005-0000-0000-000080020000}"/>
    <cellStyle name="60% - Accent4 14" xfId="642" xr:uid="{00000000-0005-0000-0000-000081020000}"/>
    <cellStyle name="60% - Accent4 15" xfId="643" xr:uid="{00000000-0005-0000-0000-000082020000}"/>
    <cellStyle name="60% - Accent4 16" xfId="644" xr:uid="{00000000-0005-0000-0000-000083020000}"/>
    <cellStyle name="60% - Accent4 17" xfId="645" xr:uid="{00000000-0005-0000-0000-000084020000}"/>
    <cellStyle name="60% - Accent4 2" xfId="646" xr:uid="{00000000-0005-0000-0000-000085020000}"/>
    <cellStyle name="60% - Accent4 2 2" xfId="647" xr:uid="{00000000-0005-0000-0000-000086020000}"/>
    <cellStyle name="60% - Accent4 2 3" xfId="648" xr:uid="{00000000-0005-0000-0000-000087020000}"/>
    <cellStyle name="60% - Accent4 2 4" xfId="649" xr:uid="{00000000-0005-0000-0000-000088020000}"/>
    <cellStyle name="60% - Accent4 2 5" xfId="650" xr:uid="{00000000-0005-0000-0000-000089020000}"/>
    <cellStyle name="60% - Accent4 2 6" xfId="651" xr:uid="{00000000-0005-0000-0000-00008A020000}"/>
    <cellStyle name="60% - Accent4 3" xfId="652" xr:uid="{00000000-0005-0000-0000-00008B020000}"/>
    <cellStyle name="60% - Accent4 4" xfId="653" xr:uid="{00000000-0005-0000-0000-00008C020000}"/>
    <cellStyle name="60% - Accent4 5" xfId="654" xr:uid="{00000000-0005-0000-0000-00008D020000}"/>
    <cellStyle name="60% - Accent4 6" xfId="655" xr:uid="{00000000-0005-0000-0000-00008E020000}"/>
    <cellStyle name="60% - Accent4 7" xfId="656" xr:uid="{00000000-0005-0000-0000-00008F020000}"/>
    <cellStyle name="60% - Accent4 8" xfId="657" xr:uid="{00000000-0005-0000-0000-000090020000}"/>
    <cellStyle name="60% - Accent4 9" xfId="658" xr:uid="{00000000-0005-0000-0000-000091020000}"/>
    <cellStyle name="60% - Accent5 10" xfId="659" xr:uid="{00000000-0005-0000-0000-000092020000}"/>
    <cellStyle name="60% - Accent5 11" xfId="660" xr:uid="{00000000-0005-0000-0000-000093020000}"/>
    <cellStyle name="60% - Accent5 12" xfId="661" xr:uid="{00000000-0005-0000-0000-000094020000}"/>
    <cellStyle name="60% - Accent5 13" xfId="662" xr:uid="{00000000-0005-0000-0000-000095020000}"/>
    <cellStyle name="60% - Accent5 14" xfId="663" xr:uid="{00000000-0005-0000-0000-000096020000}"/>
    <cellStyle name="60% - Accent5 15" xfId="664" xr:uid="{00000000-0005-0000-0000-000097020000}"/>
    <cellStyle name="60% - Accent5 16" xfId="665" xr:uid="{00000000-0005-0000-0000-000098020000}"/>
    <cellStyle name="60% - Accent5 17" xfId="666" xr:uid="{00000000-0005-0000-0000-000099020000}"/>
    <cellStyle name="60% - Accent5 2" xfId="667" xr:uid="{00000000-0005-0000-0000-00009A020000}"/>
    <cellStyle name="60% - Accent5 2 2" xfId="668" xr:uid="{00000000-0005-0000-0000-00009B020000}"/>
    <cellStyle name="60% - Accent5 2 3" xfId="669" xr:uid="{00000000-0005-0000-0000-00009C020000}"/>
    <cellStyle name="60% - Accent5 2 4" xfId="670" xr:uid="{00000000-0005-0000-0000-00009D020000}"/>
    <cellStyle name="60% - Accent5 2 5" xfId="671" xr:uid="{00000000-0005-0000-0000-00009E020000}"/>
    <cellStyle name="60% - Accent5 2 6" xfId="672" xr:uid="{00000000-0005-0000-0000-00009F020000}"/>
    <cellStyle name="60% - Accent5 3" xfId="673" xr:uid="{00000000-0005-0000-0000-0000A0020000}"/>
    <cellStyle name="60% - Accent5 4" xfId="674" xr:uid="{00000000-0005-0000-0000-0000A1020000}"/>
    <cellStyle name="60% - Accent5 5" xfId="675" xr:uid="{00000000-0005-0000-0000-0000A2020000}"/>
    <cellStyle name="60% - Accent5 6" xfId="676" xr:uid="{00000000-0005-0000-0000-0000A3020000}"/>
    <cellStyle name="60% - Accent5 7" xfId="677" xr:uid="{00000000-0005-0000-0000-0000A4020000}"/>
    <cellStyle name="60% - Accent5 8" xfId="678" xr:uid="{00000000-0005-0000-0000-0000A5020000}"/>
    <cellStyle name="60% - Accent5 9" xfId="679" xr:uid="{00000000-0005-0000-0000-0000A6020000}"/>
    <cellStyle name="60% - Accent6 10" xfId="680" xr:uid="{00000000-0005-0000-0000-0000A7020000}"/>
    <cellStyle name="60% - Accent6 11" xfId="681" xr:uid="{00000000-0005-0000-0000-0000A8020000}"/>
    <cellStyle name="60% - Accent6 12" xfId="682" xr:uid="{00000000-0005-0000-0000-0000A9020000}"/>
    <cellStyle name="60% - Accent6 13" xfId="683" xr:uid="{00000000-0005-0000-0000-0000AA020000}"/>
    <cellStyle name="60% - Accent6 14" xfId="684" xr:uid="{00000000-0005-0000-0000-0000AB020000}"/>
    <cellStyle name="60% - Accent6 15" xfId="685" xr:uid="{00000000-0005-0000-0000-0000AC020000}"/>
    <cellStyle name="60% - Accent6 16" xfId="686" xr:uid="{00000000-0005-0000-0000-0000AD020000}"/>
    <cellStyle name="60% - Accent6 17" xfId="687" xr:uid="{00000000-0005-0000-0000-0000AE020000}"/>
    <cellStyle name="60% - Accent6 2" xfId="688" xr:uid="{00000000-0005-0000-0000-0000AF020000}"/>
    <cellStyle name="60% - Accent6 2 2" xfId="689" xr:uid="{00000000-0005-0000-0000-0000B0020000}"/>
    <cellStyle name="60% - Accent6 2 3" xfId="690" xr:uid="{00000000-0005-0000-0000-0000B1020000}"/>
    <cellStyle name="60% - Accent6 2 4" xfId="691" xr:uid="{00000000-0005-0000-0000-0000B2020000}"/>
    <cellStyle name="60% - Accent6 2 5" xfId="692" xr:uid="{00000000-0005-0000-0000-0000B3020000}"/>
    <cellStyle name="60% - Accent6 2 6" xfId="693" xr:uid="{00000000-0005-0000-0000-0000B4020000}"/>
    <cellStyle name="60% - Accent6 3" xfId="694" xr:uid="{00000000-0005-0000-0000-0000B5020000}"/>
    <cellStyle name="60% - Accent6 4" xfId="695" xr:uid="{00000000-0005-0000-0000-0000B6020000}"/>
    <cellStyle name="60% - Accent6 5" xfId="696" xr:uid="{00000000-0005-0000-0000-0000B7020000}"/>
    <cellStyle name="60% - Accent6 6" xfId="697" xr:uid="{00000000-0005-0000-0000-0000B8020000}"/>
    <cellStyle name="60% - Accent6 7" xfId="698" xr:uid="{00000000-0005-0000-0000-0000B9020000}"/>
    <cellStyle name="60% - Accent6 8" xfId="699" xr:uid="{00000000-0005-0000-0000-0000BA020000}"/>
    <cellStyle name="60% - Accent6 9" xfId="700" xr:uid="{00000000-0005-0000-0000-0000BB020000}"/>
    <cellStyle name="671a1f7609" xfId="701" xr:uid="{00000000-0005-0000-0000-0000BC020000}"/>
    <cellStyle name="7db27fc9af_0" xfId="702" xr:uid="{00000000-0005-0000-0000-0000BD020000}"/>
    <cellStyle name="8cce065a96" xfId="703" xr:uid="{00000000-0005-0000-0000-0000BE020000}"/>
    <cellStyle name="Accent1 10" xfId="704" xr:uid="{00000000-0005-0000-0000-0000BF020000}"/>
    <cellStyle name="Accent1 11" xfId="705" xr:uid="{00000000-0005-0000-0000-0000C0020000}"/>
    <cellStyle name="Accent1 12" xfId="706" xr:uid="{00000000-0005-0000-0000-0000C1020000}"/>
    <cellStyle name="Accent1 13" xfId="707" xr:uid="{00000000-0005-0000-0000-0000C2020000}"/>
    <cellStyle name="Accent1 14" xfId="708" xr:uid="{00000000-0005-0000-0000-0000C3020000}"/>
    <cellStyle name="Accent1 15" xfId="709" xr:uid="{00000000-0005-0000-0000-0000C4020000}"/>
    <cellStyle name="Accent1 16" xfId="710" xr:uid="{00000000-0005-0000-0000-0000C5020000}"/>
    <cellStyle name="Accent1 17" xfId="711" xr:uid="{00000000-0005-0000-0000-0000C6020000}"/>
    <cellStyle name="Accent1 2" xfId="712" xr:uid="{00000000-0005-0000-0000-0000C7020000}"/>
    <cellStyle name="Accent1 2 2" xfId="713" xr:uid="{00000000-0005-0000-0000-0000C8020000}"/>
    <cellStyle name="Accent1 2 3" xfId="714" xr:uid="{00000000-0005-0000-0000-0000C9020000}"/>
    <cellStyle name="Accent1 2 4" xfId="715" xr:uid="{00000000-0005-0000-0000-0000CA020000}"/>
    <cellStyle name="Accent1 2 5" xfId="716" xr:uid="{00000000-0005-0000-0000-0000CB020000}"/>
    <cellStyle name="Accent1 2 6" xfId="717" xr:uid="{00000000-0005-0000-0000-0000CC020000}"/>
    <cellStyle name="Accent1 3" xfId="718" xr:uid="{00000000-0005-0000-0000-0000CD020000}"/>
    <cellStyle name="Accent1 4" xfId="719" xr:uid="{00000000-0005-0000-0000-0000CE020000}"/>
    <cellStyle name="Accent1 5" xfId="720" xr:uid="{00000000-0005-0000-0000-0000CF020000}"/>
    <cellStyle name="Accent1 6" xfId="721" xr:uid="{00000000-0005-0000-0000-0000D0020000}"/>
    <cellStyle name="Accent1 7" xfId="722" xr:uid="{00000000-0005-0000-0000-0000D1020000}"/>
    <cellStyle name="Accent1 8" xfId="723" xr:uid="{00000000-0005-0000-0000-0000D2020000}"/>
    <cellStyle name="Accent1 9" xfId="724" xr:uid="{00000000-0005-0000-0000-0000D3020000}"/>
    <cellStyle name="Accent2 10" xfId="725" xr:uid="{00000000-0005-0000-0000-0000D4020000}"/>
    <cellStyle name="Accent2 11" xfId="726" xr:uid="{00000000-0005-0000-0000-0000D5020000}"/>
    <cellStyle name="Accent2 12" xfId="727" xr:uid="{00000000-0005-0000-0000-0000D6020000}"/>
    <cellStyle name="Accent2 13" xfId="728" xr:uid="{00000000-0005-0000-0000-0000D7020000}"/>
    <cellStyle name="Accent2 14" xfId="729" xr:uid="{00000000-0005-0000-0000-0000D8020000}"/>
    <cellStyle name="Accent2 15" xfId="730" xr:uid="{00000000-0005-0000-0000-0000D9020000}"/>
    <cellStyle name="Accent2 16" xfId="731" xr:uid="{00000000-0005-0000-0000-0000DA020000}"/>
    <cellStyle name="Accent2 17" xfId="732" xr:uid="{00000000-0005-0000-0000-0000DB020000}"/>
    <cellStyle name="Accent2 2" xfId="733" xr:uid="{00000000-0005-0000-0000-0000DC020000}"/>
    <cellStyle name="Accent2 2 2" xfId="734" xr:uid="{00000000-0005-0000-0000-0000DD020000}"/>
    <cellStyle name="Accent2 2 3" xfId="735" xr:uid="{00000000-0005-0000-0000-0000DE020000}"/>
    <cellStyle name="Accent2 2 4" xfId="736" xr:uid="{00000000-0005-0000-0000-0000DF020000}"/>
    <cellStyle name="Accent2 2 5" xfId="737" xr:uid="{00000000-0005-0000-0000-0000E0020000}"/>
    <cellStyle name="Accent2 2 6" xfId="738" xr:uid="{00000000-0005-0000-0000-0000E1020000}"/>
    <cellStyle name="Accent2 3" xfId="739" xr:uid="{00000000-0005-0000-0000-0000E2020000}"/>
    <cellStyle name="Accent2 4" xfId="740" xr:uid="{00000000-0005-0000-0000-0000E3020000}"/>
    <cellStyle name="Accent2 5" xfId="741" xr:uid="{00000000-0005-0000-0000-0000E4020000}"/>
    <cellStyle name="Accent2 6" xfId="742" xr:uid="{00000000-0005-0000-0000-0000E5020000}"/>
    <cellStyle name="Accent2 7" xfId="743" xr:uid="{00000000-0005-0000-0000-0000E6020000}"/>
    <cellStyle name="Accent2 8" xfId="744" xr:uid="{00000000-0005-0000-0000-0000E7020000}"/>
    <cellStyle name="Accent2 9" xfId="745" xr:uid="{00000000-0005-0000-0000-0000E8020000}"/>
    <cellStyle name="Accent3 10" xfId="746" xr:uid="{00000000-0005-0000-0000-0000E9020000}"/>
    <cellStyle name="Accent3 11" xfId="747" xr:uid="{00000000-0005-0000-0000-0000EA020000}"/>
    <cellStyle name="Accent3 12" xfId="748" xr:uid="{00000000-0005-0000-0000-0000EB020000}"/>
    <cellStyle name="Accent3 13" xfId="749" xr:uid="{00000000-0005-0000-0000-0000EC020000}"/>
    <cellStyle name="Accent3 14" xfId="750" xr:uid="{00000000-0005-0000-0000-0000ED020000}"/>
    <cellStyle name="Accent3 15" xfId="751" xr:uid="{00000000-0005-0000-0000-0000EE020000}"/>
    <cellStyle name="Accent3 16" xfId="752" xr:uid="{00000000-0005-0000-0000-0000EF020000}"/>
    <cellStyle name="Accent3 17" xfId="753" xr:uid="{00000000-0005-0000-0000-0000F0020000}"/>
    <cellStyle name="Accent3 2" xfId="754" xr:uid="{00000000-0005-0000-0000-0000F1020000}"/>
    <cellStyle name="Accent3 2 2" xfId="755" xr:uid="{00000000-0005-0000-0000-0000F2020000}"/>
    <cellStyle name="Accent3 2 3" xfId="756" xr:uid="{00000000-0005-0000-0000-0000F3020000}"/>
    <cellStyle name="Accent3 2 4" xfId="757" xr:uid="{00000000-0005-0000-0000-0000F4020000}"/>
    <cellStyle name="Accent3 2 5" xfId="758" xr:uid="{00000000-0005-0000-0000-0000F5020000}"/>
    <cellStyle name="Accent3 2 6" xfId="759" xr:uid="{00000000-0005-0000-0000-0000F6020000}"/>
    <cellStyle name="Accent3 3" xfId="760" xr:uid="{00000000-0005-0000-0000-0000F7020000}"/>
    <cellStyle name="Accent3 4" xfId="761" xr:uid="{00000000-0005-0000-0000-0000F8020000}"/>
    <cellStyle name="Accent3 5" xfId="762" xr:uid="{00000000-0005-0000-0000-0000F9020000}"/>
    <cellStyle name="Accent3 6" xfId="763" xr:uid="{00000000-0005-0000-0000-0000FA020000}"/>
    <cellStyle name="Accent3 7" xfId="764" xr:uid="{00000000-0005-0000-0000-0000FB020000}"/>
    <cellStyle name="Accent3 8" xfId="765" xr:uid="{00000000-0005-0000-0000-0000FC020000}"/>
    <cellStyle name="Accent3 9" xfId="766" xr:uid="{00000000-0005-0000-0000-0000FD020000}"/>
    <cellStyle name="Accent4 10" xfId="767" xr:uid="{00000000-0005-0000-0000-0000FE020000}"/>
    <cellStyle name="Accent4 11" xfId="768" xr:uid="{00000000-0005-0000-0000-0000FF020000}"/>
    <cellStyle name="Accent4 12" xfId="769" xr:uid="{00000000-0005-0000-0000-000000030000}"/>
    <cellStyle name="Accent4 13" xfId="770" xr:uid="{00000000-0005-0000-0000-000001030000}"/>
    <cellStyle name="Accent4 14" xfId="771" xr:uid="{00000000-0005-0000-0000-000002030000}"/>
    <cellStyle name="Accent4 15" xfId="772" xr:uid="{00000000-0005-0000-0000-000003030000}"/>
    <cellStyle name="Accent4 16" xfId="773" xr:uid="{00000000-0005-0000-0000-000004030000}"/>
    <cellStyle name="Accent4 17" xfId="774" xr:uid="{00000000-0005-0000-0000-000005030000}"/>
    <cellStyle name="Accent4 2" xfId="775" xr:uid="{00000000-0005-0000-0000-000006030000}"/>
    <cellStyle name="Accent4 2 2" xfId="776" xr:uid="{00000000-0005-0000-0000-000007030000}"/>
    <cellStyle name="Accent4 2 3" xfId="777" xr:uid="{00000000-0005-0000-0000-000008030000}"/>
    <cellStyle name="Accent4 2 4" xfId="778" xr:uid="{00000000-0005-0000-0000-000009030000}"/>
    <cellStyle name="Accent4 2 5" xfId="779" xr:uid="{00000000-0005-0000-0000-00000A030000}"/>
    <cellStyle name="Accent4 2 6" xfId="780" xr:uid="{00000000-0005-0000-0000-00000B030000}"/>
    <cellStyle name="Accent4 3" xfId="781" xr:uid="{00000000-0005-0000-0000-00000C030000}"/>
    <cellStyle name="Accent4 4" xfId="782" xr:uid="{00000000-0005-0000-0000-00000D030000}"/>
    <cellStyle name="Accent4 5" xfId="783" xr:uid="{00000000-0005-0000-0000-00000E030000}"/>
    <cellStyle name="Accent4 6" xfId="784" xr:uid="{00000000-0005-0000-0000-00000F030000}"/>
    <cellStyle name="Accent4 7" xfId="785" xr:uid="{00000000-0005-0000-0000-000010030000}"/>
    <cellStyle name="Accent4 8" xfId="786" xr:uid="{00000000-0005-0000-0000-000011030000}"/>
    <cellStyle name="Accent4 9" xfId="787" xr:uid="{00000000-0005-0000-0000-000012030000}"/>
    <cellStyle name="Accent5 10" xfId="788" xr:uid="{00000000-0005-0000-0000-000013030000}"/>
    <cellStyle name="Accent5 11" xfId="789" xr:uid="{00000000-0005-0000-0000-000014030000}"/>
    <cellStyle name="Accent5 12" xfId="790" xr:uid="{00000000-0005-0000-0000-000015030000}"/>
    <cellStyle name="Accent5 13" xfId="791" xr:uid="{00000000-0005-0000-0000-000016030000}"/>
    <cellStyle name="Accent5 14" xfId="792" xr:uid="{00000000-0005-0000-0000-000017030000}"/>
    <cellStyle name="Accent5 15" xfId="793" xr:uid="{00000000-0005-0000-0000-000018030000}"/>
    <cellStyle name="Accent5 16" xfId="794" xr:uid="{00000000-0005-0000-0000-000019030000}"/>
    <cellStyle name="Accent5 17" xfId="795" xr:uid="{00000000-0005-0000-0000-00001A030000}"/>
    <cellStyle name="Accent5 2" xfId="796" xr:uid="{00000000-0005-0000-0000-00001B030000}"/>
    <cellStyle name="Accent5 2 2" xfId="797" xr:uid="{00000000-0005-0000-0000-00001C030000}"/>
    <cellStyle name="Accent5 2 3" xfId="798" xr:uid="{00000000-0005-0000-0000-00001D030000}"/>
    <cellStyle name="Accent5 2 4" xfId="799" xr:uid="{00000000-0005-0000-0000-00001E030000}"/>
    <cellStyle name="Accent5 2 5" xfId="800" xr:uid="{00000000-0005-0000-0000-00001F030000}"/>
    <cellStyle name="Accent5 2 6" xfId="801" xr:uid="{00000000-0005-0000-0000-000020030000}"/>
    <cellStyle name="Accent5 3" xfId="802" xr:uid="{00000000-0005-0000-0000-000021030000}"/>
    <cellStyle name="Accent5 4" xfId="803" xr:uid="{00000000-0005-0000-0000-000022030000}"/>
    <cellStyle name="Accent5 5" xfId="804" xr:uid="{00000000-0005-0000-0000-000023030000}"/>
    <cellStyle name="Accent5 6" xfId="805" xr:uid="{00000000-0005-0000-0000-000024030000}"/>
    <cellStyle name="Accent5 7" xfId="806" xr:uid="{00000000-0005-0000-0000-000025030000}"/>
    <cellStyle name="Accent5 8" xfId="807" xr:uid="{00000000-0005-0000-0000-000026030000}"/>
    <cellStyle name="Accent5 9" xfId="808" xr:uid="{00000000-0005-0000-0000-000027030000}"/>
    <cellStyle name="Accent6 10" xfId="809" xr:uid="{00000000-0005-0000-0000-000028030000}"/>
    <cellStyle name="Accent6 11" xfId="810" xr:uid="{00000000-0005-0000-0000-000029030000}"/>
    <cellStyle name="Accent6 12" xfId="811" xr:uid="{00000000-0005-0000-0000-00002A030000}"/>
    <cellStyle name="Accent6 13" xfId="812" xr:uid="{00000000-0005-0000-0000-00002B030000}"/>
    <cellStyle name="Accent6 14" xfId="813" xr:uid="{00000000-0005-0000-0000-00002C030000}"/>
    <cellStyle name="Accent6 15" xfId="814" xr:uid="{00000000-0005-0000-0000-00002D030000}"/>
    <cellStyle name="Accent6 16" xfId="815" xr:uid="{00000000-0005-0000-0000-00002E030000}"/>
    <cellStyle name="Accent6 17" xfId="816" xr:uid="{00000000-0005-0000-0000-00002F030000}"/>
    <cellStyle name="Accent6 2" xfId="817" xr:uid="{00000000-0005-0000-0000-000030030000}"/>
    <cellStyle name="Accent6 2 2" xfId="818" xr:uid="{00000000-0005-0000-0000-000031030000}"/>
    <cellStyle name="Accent6 2 3" xfId="819" xr:uid="{00000000-0005-0000-0000-000032030000}"/>
    <cellStyle name="Accent6 2 4" xfId="820" xr:uid="{00000000-0005-0000-0000-000033030000}"/>
    <cellStyle name="Accent6 2 5" xfId="821" xr:uid="{00000000-0005-0000-0000-000034030000}"/>
    <cellStyle name="Accent6 2 6" xfId="822" xr:uid="{00000000-0005-0000-0000-000035030000}"/>
    <cellStyle name="Accent6 3" xfId="823" xr:uid="{00000000-0005-0000-0000-000036030000}"/>
    <cellStyle name="Accent6 4" xfId="824" xr:uid="{00000000-0005-0000-0000-000037030000}"/>
    <cellStyle name="Accent6 5" xfId="825" xr:uid="{00000000-0005-0000-0000-000038030000}"/>
    <cellStyle name="Accent6 6" xfId="826" xr:uid="{00000000-0005-0000-0000-000039030000}"/>
    <cellStyle name="Accent6 7" xfId="827" xr:uid="{00000000-0005-0000-0000-00003A030000}"/>
    <cellStyle name="Accent6 8" xfId="828" xr:uid="{00000000-0005-0000-0000-00003B030000}"/>
    <cellStyle name="Accent6 9" xfId="829" xr:uid="{00000000-0005-0000-0000-00003C030000}"/>
    <cellStyle name="b5efc59d0d" xfId="830" xr:uid="{00000000-0005-0000-0000-00003D030000}"/>
    <cellStyle name="b63063350a" xfId="831" xr:uid="{00000000-0005-0000-0000-00003E030000}"/>
    <cellStyle name="Bad 10" xfId="832" xr:uid="{00000000-0005-0000-0000-00003F030000}"/>
    <cellStyle name="Bad 11" xfId="833" xr:uid="{00000000-0005-0000-0000-000040030000}"/>
    <cellStyle name="Bad 12" xfId="834" xr:uid="{00000000-0005-0000-0000-000041030000}"/>
    <cellStyle name="Bad 13" xfId="835" xr:uid="{00000000-0005-0000-0000-000042030000}"/>
    <cellStyle name="Bad 14" xfId="836" xr:uid="{00000000-0005-0000-0000-000043030000}"/>
    <cellStyle name="Bad 15" xfId="837" xr:uid="{00000000-0005-0000-0000-000044030000}"/>
    <cellStyle name="Bad 16" xfId="838" xr:uid="{00000000-0005-0000-0000-000045030000}"/>
    <cellStyle name="Bad 17" xfId="839" xr:uid="{00000000-0005-0000-0000-000046030000}"/>
    <cellStyle name="Bad 2" xfId="840" xr:uid="{00000000-0005-0000-0000-000047030000}"/>
    <cellStyle name="Bad 2 2" xfId="841" xr:uid="{00000000-0005-0000-0000-000048030000}"/>
    <cellStyle name="Bad 2 3" xfId="842" xr:uid="{00000000-0005-0000-0000-000049030000}"/>
    <cellStyle name="Bad 2 4" xfId="843" xr:uid="{00000000-0005-0000-0000-00004A030000}"/>
    <cellStyle name="Bad 2 5" xfId="844" xr:uid="{00000000-0005-0000-0000-00004B030000}"/>
    <cellStyle name="Bad 2 6" xfId="845" xr:uid="{00000000-0005-0000-0000-00004C030000}"/>
    <cellStyle name="Bad 3" xfId="846" xr:uid="{00000000-0005-0000-0000-00004D030000}"/>
    <cellStyle name="Bad 4" xfId="847" xr:uid="{00000000-0005-0000-0000-00004E030000}"/>
    <cellStyle name="Bad 5" xfId="848" xr:uid="{00000000-0005-0000-0000-00004F030000}"/>
    <cellStyle name="Bad 6" xfId="849" xr:uid="{00000000-0005-0000-0000-000050030000}"/>
    <cellStyle name="Bad 7" xfId="850" xr:uid="{00000000-0005-0000-0000-000051030000}"/>
    <cellStyle name="Bad 8" xfId="851" xr:uid="{00000000-0005-0000-0000-000052030000}"/>
    <cellStyle name="Bad 9" xfId="852" xr:uid="{00000000-0005-0000-0000-000053030000}"/>
    <cellStyle name="C00A" xfId="853" xr:uid="{00000000-0005-0000-0000-000054030000}"/>
    <cellStyle name="C00B" xfId="854" xr:uid="{00000000-0005-0000-0000-000055030000}"/>
    <cellStyle name="C00L" xfId="855" xr:uid="{00000000-0005-0000-0000-000056030000}"/>
    <cellStyle name="C01A" xfId="856" xr:uid="{00000000-0005-0000-0000-000057030000}"/>
    <cellStyle name="C01B" xfId="857" xr:uid="{00000000-0005-0000-0000-000058030000}"/>
    <cellStyle name="C01B 2" xfId="858" xr:uid="{00000000-0005-0000-0000-000059030000}"/>
    <cellStyle name="C01H" xfId="859" xr:uid="{00000000-0005-0000-0000-00005A030000}"/>
    <cellStyle name="C01L" xfId="860" xr:uid="{00000000-0005-0000-0000-00005B030000}"/>
    <cellStyle name="C02A" xfId="861" xr:uid="{00000000-0005-0000-0000-00005C030000}"/>
    <cellStyle name="C02B" xfId="862" xr:uid="{00000000-0005-0000-0000-00005D030000}"/>
    <cellStyle name="C02B 2" xfId="863" xr:uid="{00000000-0005-0000-0000-00005E030000}"/>
    <cellStyle name="C02H" xfId="864" xr:uid="{00000000-0005-0000-0000-00005F030000}"/>
    <cellStyle name="C02L" xfId="865" xr:uid="{00000000-0005-0000-0000-000060030000}"/>
    <cellStyle name="C03A" xfId="866" xr:uid="{00000000-0005-0000-0000-000061030000}"/>
    <cellStyle name="C03B" xfId="867" xr:uid="{00000000-0005-0000-0000-000062030000}"/>
    <cellStyle name="C03H" xfId="868" xr:uid="{00000000-0005-0000-0000-000063030000}"/>
    <cellStyle name="C03L" xfId="869" xr:uid="{00000000-0005-0000-0000-000064030000}"/>
    <cellStyle name="C04A" xfId="870" xr:uid="{00000000-0005-0000-0000-000065030000}"/>
    <cellStyle name="C04A 2" xfId="871" xr:uid="{00000000-0005-0000-0000-000066030000}"/>
    <cellStyle name="C04B" xfId="872" xr:uid="{00000000-0005-0000-0000-000067030000}"/>
    <cellStyle name="C04H" xfId="873" xr:uid="{00000000-0005-0000-0000-000068030000}"/>
    <cellStyle name="C04L" xfId="874" xr:uid="{00000000-0005-0000-0000-000069030000}"/>
    <cellStyle name="C05A" xfId="875" xr:uid="{00000000-0005-0000-0000-00006A030000}"/>
    <cellStyle name="C05B" xfId="876" xr:uid="{00000000-0005-0000-0000-00006B030000}"/>
    <cellStyle name="C05H" xfId="877" xr:uid="{00000000-0005-0000-0000-00006C030000}"/>
    <cellStyle name="C05L" xfId="878" xr:uid="{00000000-0005-0000-0000-00006D030000}"/>
    <cellStyle name="C05L 2" xfId="879" xr:uid="{00000000-0005-0000-0000-00006E030000}"/>
    <cellStyle name="C06A" xfId="880" xr:uid="{00000000-0005-0000-0000-00006F030000}"/>
    <cellStyle name="C06B" xfId="881" xr:uid="{00000000-0005-0000-0000-000070030000}"/>
    <cellStyle name="C06H" xfId="882" xr:uid="{00000000-0005-0000-0000-000071030000}"/>
    <cellStyle name="C06L" xfId="883" xr:uid="{00000000-0005-0000-0000-000072030000}"/>
    <cellStyle name="C07A" xfId="884" xr:uid="{00000000-0005-0000-0000-000073030000}"/>
    <cellStyle name="C07B" xfId="885" xr:uid="{00000000-0005-0000-0000-000074030000}"/>
    <cellStyle name="C07H" xfId="886" xr:uid="{00000000-0005-0000-0000-000075030000}"/>
    <cellStyle name="C07L" xfId="887" xr:uid="{00000000-0005-0000-0000-000076030000}"/>
    <cellStyle name="Calculation 10" xfId="888" xr:uid="{00000000-0005-0000-0000-000077030000}"/>
    <cellStyle name="Calculation 11" xfId="889" xr:uid="{00000000-0005-0000-0000-000078030000}"/>
    <cellStyle name="Calculation 12" xfId="890" xr:uid="{00000000-0005-0000-0000-000079030000}"/>
    <cellStyle name="Calculation 13" xfId="891" xr:uid="{00000000-0005-0000-0000-00007A030000}"/>
    <cellStyle name="Calculation 14" xfId="892" xr:uid="{00000000-0005-0000-0000-00007B030000}"/>
    <cellStyle name="Calculation 15" xfId="893" xr:uid="{00000000-0005-0000-0000-00007C030000}"/>
    <cellStyle name="Calculation 16" xfId="894" xr:uid="{00000000-0005-0000-0000-00007D030000}"/>
    <cellStyle name="Calculation 17" xfId="895" xr:uid="{00000000-0005-0000-0000-00007E030000}"/>
    <cellStyle name="Calculation 2" xfId="896" xr:uid="{00000000-0005-0000-0000-00007F030000}"/>
    <cellStyle name="Calculation 2 2" xfId="897" xr:uid="{00000000-0005-0000-0000-000080030000}"/>
    <cellStyle name="Calculation 2 3" xfId="898" xr:uid="{00000000-0005-0000-0000-000081030000}"/>
    <cellStyle name="Calculation 2 4" xfId="899" xr:uid="{00000000-0005-0000-0000-000082030000}"/>
    <cellStyle name="Calculation 2 5" xfId="900" xr:uid="{00000000-0005-0000-0000-000083030000}"/>
    <cellStyle name="Calculation 2 6" xfId="901" xr:uid="{00000000-0005-0000-0000-000084030000}"/>
    <cellStyle name="Calculation 3" xfId="902" xr:uid="{00000000-0005-0000-0000-000085030000}"/>
    <cellStyle name="Calculation 4" xfId="903" xr:uid="{00000000-0005-0000-0000-000086030000}"/>
    <cellStyle name="Calculation 5" xfId="904" xr:uid="{00000000-0005-0000-0000-000087030000}"/>
    <cellStyle name="Calculation 6" xfId="905" xr:uid="{00000000-0005-0000-0000-000088030000}"/>
    <cellStyle name="Calculation 7" xfId="906" xr:uid="{00000000-0005-0000-0000-000089030000}"/>
    <cellStyle name="Calculation 8" xfId="907" xr:uid="{00000000-0005-0000-0000-00008A030000}"/>
    <cellStyle name="Calculation 9" xfId="908" xr:uid="{00000000-0005-0000-0000-00008B030000}"/>
    <cellStyle name="Check Cell 10" xfId="909" xr:uid="{00000000-0005-0000-0000-00008C030000}"/>
    <cellStyle name="Check Cell 11" xfId="910" xr:uid="{00000000-0005-0000-0000-00008D030000}"/>
    <cellStyle name="Check Cell 12" xfId="911" xr:uid="{00000000-0005-0000-0000-00008E030000}"/>
    <cellStyle name="Check Cell 13" xfId="912" xr:uid="{00000000-0005-0000-0000-00008F030000}"/>
    <cellStyle name="Check Cell 14" xfId="913" xr:uid="{00000000-0005-0000-0000-000090030000}"/>
    <cellStyle name="Check Cell 15" xfId="914" xr:uid="{00000000-0005-0000-0000-000091030000}"/>
    <cellStyle name="Check Cell 16" xfId="915" xr:uid="{00000000-0005-0000-0000-000092030000}"/>
    <cellStyle name="Check Cell 17" xfId="916" xr:uid="{00000000-0005-0000-0000-000093030000}"/>
    <cellStyle name="Check Cell 2" xfId="917" xr:uid="{00000000-0005-0000-0000-000094030000}"/>
    <cellStyle name="Check Cell 2 2" xfId="918" xr:uid="{00000000-0005-0000-0000-000095030000}"/>
    <cellStyle name="Check Cell 2 3" xfId="919" xr:uid="{00000000-0005-0000-0000-000096030000}"/>
    <cellStyle name="Check Cell 2 4" xfId="920" xr:uid="{00000000-0005-0000-0000-000097030000}"/>
    <cellStyle name="Check Cell 2 5" xfId="921" xr:uid="{00000000-0005-0000-0000-000098030000}"/>
    <cellStyle name="Check Cell 2 6" xfId="922" xr:uid="{00000000-0005-0000-0000-000099030000}"/>
    <cellStyle name="Check Cell 3" xfId="923" xr:uid="{00000000-0005-0000-0000-00009A030000}"/>
    <cellStyle name="Check Cell 4" xfId="924" xr:uid="{00000000-0005-0000-0000-00009B030000}"/>
    <cellStyle name="Check Cell 5" xfId="925" xr:uid="{00000000-0005-0000-0000-00009C030000}"/>
    <cellStyle name="Check Cell 6" xfId="926" xr:uid="{00000000-0005-0000-0000-00009D030000}"/>
    <cellStyle name="Check Cell 7" xfId="927" xr:uid="{00000000-0005-0000-0000-00009E030000}"/>
    <cellStyle name="Check Cell 8" xfId="928" xr:uid="{00000000-0005-0000-0000-00009F030000}"/>
    <cellStyle name="Check Cell 9" xfId="929" xr:uid="{00000000-0005-0000-0000-0000A0030000}"/>
    <cellStyle name="Comma" xfId="2927" builtinId="3"/>
    <cellStyle name="Comma 10" xfId="930" xr:uid="{00000000-0005-0000-0000-0000A1030000}"/>
    <cellStyle name="Comma 10 2" xfId="931" xr:uid="{00000000-0005-0000-0000-0000A2030000}"/>
    <cellStyle name="Comma 10 2 2" xfId="932" xr:uid="{00000000-0005-0000-0000-0000A3030000}"/>
    <cellStyle name="Comma 10 2 3" xfId="933" xr:uid="{00000000-0005-0000-0000-0000A4030000}"/>
    <cellStyle name="Comma 10 2 4" xfId="934" xr:uid="{00000000-0005-0000-0000-0000A5030000}"/>
    <cellStyle name="Comma 10 3" xfId="935" xr:uid="{00000000-0005-0000-0000-0000A6030000}"/>
    <cellStyle name="Comma 100" xfId="936" xr:uid="{00000000-0005-0000-0000-0000A7030000}"/>
    <cellStyle name="Comma 100 2" xfId="937" xr:uid="{00000000-0005-0000-0000-0000A8030000}"/>
    <cellStyle name="Comma 101" xfId="938" xr:uid="{00000000-0005-0000-0000-0000A9030000}"/>
    <cellStyle name="Comma 101 2" xfId="939" xr:uid="{00000000-0005-0000-0000-0000AA030000}"/>
    <cellStyle name="Comma 102" xfId="940" xr:uid="{00000000-0005-0000-0000-0000AB030000}"/>
    <cellStyle name="Comma 102 2" xfId="941" xr:uid="{00000000-0005-0000-0000-0000AC030000}"/>
    <cellStyle name="Comma 103" xfId="942" xr:uid="{00000000-0005-0000-0000-0000AD030000}"/>
    <cellStyle name="Comma 103 2" xfId="943" xr:uid="{00000000-0005-0000-0000-0000AE030000}"/>
    <cellStyle name="Comma 104" xfId="944" xr:uid="{00000000-0005-0000-0000-0000AF030000}"/>
    <cellStyle name="Comma 104 2" xfId="945" xr:uid="{00000000-0005-0000-0000-0000B0030000}"/>
    <cellStyle name="Comma 105" xfId="946" xr:uid="{00000000-0005-0000-0000-0000B1030000}"/>
    <cellStyle name="Comma 105 2" xfId="947" xr:uid="{00000000-0005-0000-0000-0000B2030000}"/>
    <cellStyle name="Comma 106" xfId="948" xr:uid="{00000000-0005-0000-0000-0000B3030000}"/>
    <cellStyle name="Comma 106 2" xfId="949" xr:uid="{00000000-0005-0000-0000-0000B4030000}"/>
    <cellStyle name="Comma 107" xfId="950" xr:uid="{00000000-0005-0000-0000-0000B5030000}"/>
    <cellStyle name="Comma 107 2" xfId="951" xr:uid="{00000000-0005-0000-0000-0000B6030000}"/>
    <cellStyle name="Comma 108" xfId="952" xr:uid="{00000000-0005-0000-0000-0000B7030000}"/>
    <cellStyle name="Comma 108 2" xfId="953" xr:uid="{00000000-0005-0000-0000-0000B8030000}"/>
    <cellStyle name="Comma 109" xfId="954" xr:uid="{00000000-0005-0000-0000-0000B9030000}"/>
    <cellStyle name="Comma 11" xfId="955" xr:uid="{00000000-0005-0000-0000-0000BA030000}"/>
    <cellStyle name="Comma 11 2" xfId="956" xr:uid="{00000000-0005-0000-0000-0000BB030000}"/>
    <cellStyle name="Comma 11 3" xfId="957" xr:uid="{00000000-0005-0000-0000-0000BC030000}"/>
    <cellStyle name="Comma 110" xfId="958" xr:uid="{00000000-0005-0000-0000-0000BD030000}"/>
    <cellStyle name="Comma 110 2" xfId="959" xr:uid="{00000000-0005-0000-0000-0000BE030000}"/>
    <cellStyle name="Comma 111" xfId="960" xr:uid="{00000000-0005-0000-0000-0000BF030000}"/>
    <cellStyle name="Comma 111 2" xfId="961" xr:uid="{00000000-0005-0000-0000-0000C0030000}"/>
    <cellStyle name="Comma 112" xfId="962" xr:uid="{00000000-0005-0000-0000-0000C1030000}"/>
    <cellStyle name="Comma 112 2" xfId="963" xr:uid="{00000000-0005-0000-0000-0000C2030000}"/>
    <cellStyle name="Comma 113" xfId="964" xr:uid="{00000000-0005-0000-0000-0000C3030000}"/>
    <cellStyle name="Comma 113 2" xfId="965" xr:uid="{00000000-0005-0000-0000-0000C4030000}"/>
    <cellStyle name="Comma 114" xfId="966" xr:uid="{00000000-0005-0000-0000-0000C5030000}"/>
    <cellStyle name="Comma 12" xfId="967" xr:uid="{00000000-0005-0000-0000-0000C6030000}"/>
    <cellStyle name="Comma 12 2" xfId="968" xr:uid="{00000000-0005-0000-0000-0000C7030000}"/>
    <cellStyle name="Comma 120" xfId="969" xr:uid="{00000000-0005-0000-0000-0000C8030000}"/>
    <cellStyle name="Comma 120 2" xfId="970" xr:uid="{00000000-0005-0000-0000-0000C9030000}"/>
    <cellStyle name="Comma 13" xfId="971" xr:uid="{00000000-0005-0000-0000-0000CA030000}"/>
    <cellStyle name="Comma 13 2" xfId="972" xr:uid="{00000000-0005-0000-0000-0000CB030000}"/>
    <cellStyle name="Comma 14" xfId="973" xr:uid="{00000000-0005-0000-0000-0000CC030000}"/>
    <cellStyle name="Comma 15" xfId="974" xr:uid="{00000000-0005-0000-0000-0000CD030000}"/>
    <cellStyle name="Comma 16" xfId="2926" xr:uid="{ED3FADC4-C5EE-4E58-BB27-C1B76564C4B1}"/>
    <cellStyle name="Comma 169" xfId="975" xr:uid="{00000000-0005-0000-0000-0000CE030000}"/>
    <cellStyle name="Comma 169 2" xfId="976" xr:uid="{00000000-0005-0000-0000-0000CF030000}"/>
    <cellStyle name="Comma 2" xfId="977" xr:uid="{00000000-0005-0000-0000-0000D0030000}"/>
    <cellStyle name="Comma 2 10" xfId="978" xr:uid="{00000000-0005-0000-0000-0000D1030000}"/>
    <cellStyle name="Comma 2 10 2" xfId="979" xr:uid="{00000000-0005-0000-0000-0000D2030000}"/>
    <cellStyle name="Comma 2 11" xfId="980" xr:uid="{00000000-0005-0000-0000-0000D3030000}"/>
    <cellStyle name="Comma 2 11 2" xfId="981" xr:uid="{00000000-0005-0000-0000-0000D4030000}"/>
    <cellStyle name="Comma 2 12" xfId="982" xr:uid="{00000000-0005-0000-0000-0000D5030000}"/>
    <cellStyle name="Comma 2 2" xfId="983" xr:uid="{00000000-0005-0000-0000-0000D6030000}"/>
    <cellStyle name="Comma 2 2 2" xfId="984" xr:uid="{00000000-0005-0000-0000-0000D7030000}"/>
    <cellStyle name="Comma 2 3" xfId="985" xr:uid="{00000000-0005-0000-0000-0000D8030000}"/>
    <cellStyle name="Comma 2 3 2" xfId="986" xr:uid="{00000000-0005-0000-0000-0000D9030000}"/>
    <cellStyle name="Comma 2 4" xfId="987" xr:uid="{00000000-0005-0000-0000-0000DA030000}"/>
    <cellStyle name="Comma 2 4 2" xfId="988" xr:uid="{00000000-0005-0000-0000-0000DB030000}"/>
    <cellStyle name="Comma 2 4 3" xfId="989" xr:uid="{00000000-0005-0000-0000-0000DC030000}"/>
    <cellStyle name="Comma 2 4 4" xfId="990" xr:uid="{00000000-0005-0000-0000-0000DD030000}"/>
    <cellStyle name="Comma 2 5" xfId="991" xr:uid="{00000000-0005-0000-0000-0000DE030000}"/>
    <cellStyle name="Comma 2 6" xfId="992" xr:uid="{00000000-0005-0000-0000-0000DF030000}"/>
    <cellStyle name="Comma 2 7" xfId="993" xr:uid="{00000000-0005-0000-0000-0000E0030000}"/>
    <cellStyle name="Comma 2 8" xfId="994" xr:uid="{00000000-0005-0000-0000-0000E1030000}"/>
    <cellStyle name="Comma 2 9" xfId="995" xr:uid="{00000000-0005-0000-0000-0000E2030000}"/>
    <cellStyle name="Comma 24 2" xfId="996" xr:uid="{00000000-0005-0000-0000-0000E3030000}"/>
    <cellStyle name="Comma 24 2 2" xfId="997" xr:uid="{00000000-0005-0000-0000-0000E4030000}"/>
    <cellStyle name="Comma 24 2 3" xfId="998" xr:uid="{00000000-0005-0000-0000-0000E5030000}"/>
    <cellStyle name="Comma 24 2 4" xfId="999" xr:uid="{00000000-0005-0000-0000-0000E6030000}"/>
    <cellStyle name="Comma 252" xfId="1000" xr:uid="{00000000-0005-0000-0000-0000E7030000}"/>
    <cellStyle name="Comma 252 2" xfId="1001" xr:uid="{00000000-0005-0000-0000-0000E8030000}"/>
    <cellStyle name="Comma 252 3" xfId="1002" xr:uid="{00000000-0005-0000-0000-0000E9030000}"/>
    <cellStyle name="Comma 252 4" xfId="1003" xr:uid="{00000000-0005-0000-0000-0000EA030000}"/>
    <cellStyle name="Comma 26 2" xfId="1004" xr:uid="{00000000-0005-0000-0000-0000EB030000}"/>
    <cellStyle name="Comma 26 2 2" xfId="1005" xr:uid="{00000000-0005-0000-0000-0000EC030000}"/>
    <cellStyle name="Comma 26 2 3" xfId="1006" xr:uid="{00000000-0005-0000-0000-0000ED030000}"/>
    <cellStyle name="Comma 26 2 4" xfId="1007" xr:uid="{00000000-0005-0000-0000-0000EE030000}"/>
    <cellStyle name="Comma 27 2" xfId="1008" xr:uid="{00000000-0005-0000-0000-0000EF030000}"/>
    <cellStyle name="Comma 27 2 2" xfId="1009" xr:uid="{00000000-0005-0000-0000-0000F0030000}"/>
    <cellStyle name="Comma 27 2 3" xfId="1010" xr:uid="{00000000-0005-0000-0000-0000F1030000}"/>
    <cellStyle name="Comma 27 2 4" xfId="1011" xr:uid="{00000000-0005-0000-0000-0000F2030000}"/>
    <cellStyle name="Comma 3" xfId="1012" xr:uid="{00000000-0005-0000-0000-0000F3030000}"/>
    <cellStyle name="Comma 3 2" xfId="1013" xr:uid="{00000000-0005-0000-0000-0000F4030000}"/>
    <cellStyle name="Comma 3 2 2" xfId="1014" xr:uid="{00000000-0005-0000-0000-0000F5030000}"/>
    <cellStyle name="Comma 3 3" xfId="1015" xr:uid="{00000000-0005-0000-0000-0000F6030000}"/>
    <cellStyle name="Comma 3 3 2" xfId="1016" xr:uid="{00000000-0005-0000-0000-0000F7030000}"/>
    <cellStyle name="Comma 3 3 3" xfId="1017" xr:uid="{00000000-0005-0000-0000-0000F8030000}"/>
    <cellStyle name="Comma 3 4" xfId="1018" xr:uid="{00000000-0005-0000-0000-0000F9030000}"/>
    <cellStyle name="Comma 3 4 2" xfId="1019" xr:uid="{00000000-0005-0000-0000-0000FA030000}"/>
    <cellStyle name="Comma 3 5" xfId="1020" xr:uid="{00000000-0005-0000-0000-0000FB030000}"/>
    <cellStyle name="Comma 3 6" xfId="1021" xr:uid="{00000000-0005-0000-0000-0000FC030000}"/>
    <cellStyle name="Comma 3 6 2" xfId="1022" xr:uid="{00000000-0005-0000-0000-0000FD030000}"/>
    <cellStyle name="Comma 3 7" xfId="1023" xr:uid="{00000000-0005-0000-0000-0000FE030000}"/>
    <cellStyle name="Comma 3 8" xfId="1024" xr:uid="{00000000-0005-0000-0000-0000FF030000}"/>
    <cellStyle name="Comma 3 9" xfId="1025" xr:uid="{00000000-0005-0000-0000-000000040000}"/>
    <cellStyle name="Comma 4" xfId="1026" xr:uid="{00000000-0005-0000-0000-000001040000}"/>
    <cellStyle name="Comma 4 2" xfId="1027" xr:uid="{00000000-0005-0000-0000-000002040000}"/>
    <cellStyle name="Comma 4 2 2" xfId="1028" xr:uid="{00000000-0005-0000-0000-000003040000}"/>
    <cellStyle name="Comma 4 2 2 2" xfId="1029" xr:uid="{00000000-0005-0000-0000-000004040000}"/>
    <cellStyle name="Comma 4 3" xfId="1030" xr:uid="{00000000-0005-0000-0000-000005040000}"/>
    <cellStyle name="Comma 4 3 2" xfId="1031" xr:uid="{00000000-0005-0000-0000-000006040000}"/>
    <cellStyle name="Comma 4 4" xfId="1032" xr:uid="{00000000-0005-0000-0000-000007040000}"/>
    <cellStyle name="Comma 4 4 2" xfId="1033" xr:uid="{00000000-0005-0000-0000-000008040000}"/>
    <cellStyle name="Comma 4 5" xfId="1034" xr:uid="{00000000-0005-0000-0000-000009040000}"/>
    <cellStyle name="Comma 5" xfId="1035" xr:uid="{00000000-0005-0000-0000-00000A040000}"/>
    <cellStyle name="Comma 5 2" xfId="1036" xr:uid="{00000000-0005-0000-0000-00000B040000}"/>
    <cellStyle name="Comma 5 3" xfId="1037" xr:uid="{00000000-0005-0000-0000-00000C040000}"/>
    <cellStyle name="Comma 5 3 2" xfId="1038" xr:uid="{00000000-0005-0000-0000-00000D040000}"/>
    <cellStyle name="Comma 5 4" xfId="1039" xr:uid="{00000000-0005-0000-0000-00000E040000}"/>
    <cellStyle name="Comma 5 4 2" xfId="1040" xr:uid="{00000000-0005-0000-0000-00000F040000}"/>
    <cellStyle name="Comma 5 5" xfId="1041" xr:uid="{00000000-0005-0000-0000-000010040000}"/>
    <cellStyle name="Comma 5 6" xfId="1042" xr:uid="{00000000-0005-0000-0000-000011040000}"/>
    <cellStyle name="Comma 58" xfId="1043" xr:uid="{00000000-0005-0000-0000-000012040000}"/>
    <cellStyle name="Comma 58 2" xfId="1044" xr:uid="{00000000-0005-0000-0000-000013040000}"/>
    <cellStyle name="Comma 6" xfId="1045" xr:uid="{00000000-0005-0000-0000-000014040000}"/>
    <cellStyle name="Comma 6 2" xfId="1046" xr:uid="{00000000-0005-0000-0000-000015040000}"/>
    <cellStyle name="Comma 6 3" xfId="1047" xr:uid="{00000000-0005-0000-0000-000016040000}"/>
    <cellStyle name="Comma 6 3 2" xfId="1048" xr:uid="{00000000-0005-0000-0000-000017040000}"/>
    <cellStyle name="Comma 6 4" xfId="1049" xr:uid="{00000000-0005-0000-0000-000018040000}"/>
    <cellStyle name="Comma 6 4 2" xfId="1050" xr:uid="{00000000-0005-0000-0000-000019040000}"/>
    <cellStyle name="Comma 63" xfId="1051" xr:uid="{00000000-0005-0000-0000-00001A040000}"/>
    <cellStyle name="Comma 63 2" xfId="1052" xr:uid="{00000000-0005-0000-0000-00001B040000}"/>
    <cellStyle name="Comma 63 3" xfId="1053" xr:uid="{00000000-0005-0000-0000-00001C040000}"/>
    <cellStyle name="Comma 7" xfId="1054" xr:uid="{00000000-0005-0000-0000-00001D040000}"/>
    <cellStyle name="Comma 7 2" xfId="1055" xr:uid="{00000000-0005-0000-0000-00001E040000}"/>
    <cellStyle name="Comma 7 3" xfId="1056" xr:uid="{00000000-0005-0000-0000-00001F040000}"/>
    <cellStyle name="Comma 7 3 2" xfId="1057" xr:uid="{00000000-0005-0000-0000-000020040000}"/>
    <cellStyle name="Comma 7 4" xfId="1058" xr:uid="{00000000-0005-0000-0000-000021040000}"/>
    <cellStyle name="Comma 7 4 2" xfId="1059" xr:uid="{00000000-0005-0000-0000-000022040000}"/>
    <cellStyle name="Comma 7 5" xfId="1060" xr:uid="{00000000-0005-0000-0000-000023040000}"/>
    <cellStyle name="Comma 7 5 2" xfId="1061" xr:uid="{00000000-0005-0000-0000-000024040000}"/>
    <cellStyle name="Comma 7 6" xfId="1062" xr:uid="{00000000-0005-0000-0000-000025040000}"/>
    <cellStyle name="Comma 8" xfId="1063" xr:uid="{00000000-0005-0000-0000-000026040000}"/>
    <cellStyle name="Comma 8 2" xfId="1064" xr:uid="{00000000-0005-0000-0000-000027040000}"/>
    <cellStyle name="Comma 8 3" xfId="1065" xr:uid="{00000000-0005-0000-0000-000028040000}"/>
    <cellStyle name="Comma 8 3 2" xfId="1066" xr:uid="{00000000-0005-0000-0000-000029040000}"/>
    <cellStyle name="Comma 8 4" xfId="1067" xr:uid="{00000000-0005-0000-0000-00002A040000}"/>
    <cellStyle name="Comma 8 4 2" xfId="1068" xr:uid="{00000000-0005-0000-0000-00002B040000}"/>
    <cellStyle name="Comma 8 5" xfId="1069" xr:uid="{00000000-0005-0000-0000-00002C040000}"/>
    <cellStyle name="Comma 89" xfId="1070" xr:uid="{00000000-0005-0000-0000-00002D040000}"/>
    <cellStyle name="Comma 89 2" xfId="1071" xr:uid="{00000000-0005-0000-0000-00002E040000}"/>
    <cellStyle name="Comma 89 2 2" xfId="1072" xr:uid="{00000000-0005-0000-0000-00002F040000}"/>
    <cellStyle name="Comma 89 3" xfId="1073" xr:uid="{00000000-0005-0000-0000-000030040000}"/>
    <cellStyle name="Comma 89 4" xfId="1074" xr:uid="{00000000-0005-0000-0000-000031040000}"/>
    <cellStyle name="Comma 9" xfId="1075" xr:uid="{00000000-0005-0000-0000-000032040000}"/>
    <cellStyle name="Comma 9 2" xfId="1076" xr:uid="{00000000-0005-0000-0000-000033040000}"/>
    <cellStyle name="Comma 9 3" xfId="1077" xr:uid="{00000000-0005-0000-0000-000034040000}"/>
    <cellStyle name="Comma 9 3 2" xfId="1078" xr:uid="{00000000-0005-0000-0000-000035040000}"/>
    <cellStyle name="Comma 9 4" xfId="1079" xr:uid="{00000000-0005-0000-0000-000036040000}"/>
    <cellStyle name="Comma 9 4 2" xfId="1080" xr:uid="{00000000-0005-0000-0000-000037040000}"/>
    <cellStyle name="Comma 9 5" xfId="1081" xr:uid="{00000000-0005-0000-0000-000038040000}"/>
    <cellStyle name="Comma 90" xfId="1082" xr:uid="{00000000-0005-0000-0000-000039040000}"/>
    <cellStyle name="Comma 90 2" xfId="1083" xr:uid="{00000000-0005-0000-0000-00003A040000}"/>
    <cellStyle name="Comma 91" xfId="1084" xr:uid="{00000000-0005-0000-0000-00003B040000}"/>
    <cellStyle name="Comma 91 2" xfId="1085" xr:uid="{00000000-0005-0000-0000-00003C040000}"/>
    <cellStyle name="Comma 91 2 2" xfId="1086" xr:uid="{00000000-0005-0000-0000-00003D040000}"/>
    <cellStyle name="Comma 91 3" xfId="1087" xr:uid="{00000000-0005-0000-0000-00003E040000}"/>
    <cellStyle name="Comma 91 4" xfId="1088" xr:uid="{00000000-0005-0000-0000-00003F040000}"/>
    <cellStyle name="Comma 92" xfId="1089" xr:uid="{00000000-0005-0000-0000-000040040000}"/>
    <cellStyle name="Comma 92 2" xfId="1090" xr:uid="{00000000-0005-0000-0000-000041040000}"/>
    <cellStyle name="Comma 93" xfId="1091" xr:uid="{00000000-0005-0000-0000-000042040000}"/>
    <cellStyle name="Comma 93 2" xfId="1092" xr:uid="{00000000-0005-0000-0000-000043040000}"/>
    <cellStyle name="Comma 94" xfId="1093" xr:uid="{00000000-0005-0000-0000-000044040000}"/>
    <cellStyle name="Comma 94 2" xfId="1094" xr:uid="{00000000-0005-0000-0000-000045040000}"/>
    <cellStyle name="Comma 95" xfId="1095" xr:uid="{00000000-0005-0000-0000-000046040000}"/>
    <cellStyle name="Comma 95 2" xfId="1096" xr:uid="{00000000-0005-0000-0000-000047040000}"/>
    <cellStyle name="Comma 96" xfId="1097" xr:uid="{00000000-0005-0000-0000-000048040000}"/>
    <cellStyle name="Comma 96 2" xfId="1098" xr:uid="{00000000-0005-0000-0000-000049040000}"/>
    <cellStyle name="Comma 97" xfId="1099" xr:uid="{00000000-0005-0000-0000-00004A040000}"/>
    <cellStyle name="Comma 97 2" xfId="1100" xr:uid="{00000000-0005-0000-0000-00004B040000}"/>
    <cellStyle name="Comma 98" xfId="1101" xr:uid="{00000000-0005-0000-0000-00004C040000}"/>
    <cellStyle name="Comma 98 2" xfId="1102" xr:uid="{00000000-0005-0000-0000-00004D040000}"/>
    <cellStyle name="Comma 99" xfId="1103" xr:uid="{00000000-0005-0000-0000-00004E040000}"/>
    <cellStyle name="Comma 99 2" xfId="1104" xr:uid="{00000000-0005-0000-0000-00004F040000}"/>
    <cellStyle name="Comma0" xfId="1105" xr:uid="{00000000-0005-0000-0000-000050040000}"/>
    <cellStyle name="Comma0 2" xfId="1106" xr:uid="{00000000-0005-0000-0000-000051040000}"/>
    <cellStyle name="Currency" xfId="2922" builtinId="4"/>
    <cellStyle name="Currency 10" xfId="1107" xr:uid="{00000000-0005-0000-0000-000053040000}"/>
    <cellStyle name="Currency 10 2" xfId="1108" xr:uid="{00000000-0005-0000-0000-000054040000}"/>
    <cellStyle name="Currency 10 3" xfId="1109" xr:uid="{00000000-0005-0000-0000-000055040000}"/>
    <cellStyle name="Currency 10 4" xfId="1110" xr:uid="{00000000-0005-0000-0000-000056040000}"/>
    <cellStyle name="Currency 10 5" xfId="1111" xr:uid="{00000000-0005-0000-0000-000057040000}"/>
    <cellStyle name="Currency 11" xfId="1112" xr:uid="{00000000-0005-0000-0000-000058040000}"/>
    <cellStyle name="Currency 11 2" xfId="1113" xr:uid="{00000000-0005-0000-0000-000059040000}"/>
    <cellStyle name="Currency 11 3" xfId="1114" xr:uid="{00000000-0005-0000-0000-00005A040000}"/>
    <cellStyle name="Currency 11 4" xfId="1115" xr:uid="{00000000-0005-0000-0000-00005B040000}"/>
    <cellStyle name="Currency 11 5" xfId="1116" xr:uid="{00000000-0005-0000-0000-00005C040000}"/>
    <cellStyle name="Currency 12" xfId="1117" xr:uid="{00000000-0005-0000-0000-00005D040000}"/>
    <cellStyle name="Currency 12 10" xfId="1118" xr:uid="{00000000-0005-0000-0000-00005E040000}"/>
    <cellStyle name="Currency 12 10 2" xfId="1119" xr:uid="{00000000-0005-0000-0000-00005F040000}"/>
    <cellStyle name="Currency 12 11" xfId="1120" xr:uid="{00000000-0005-0000-0000-000060040000}"/>
    <cellStyle name="Currency 12 11 2" xfId="1121" xr:uid="{00000000-0005-0000-0000-000061040000}"/>
    <cellStyle name="Currency 12 12" xfId="1122" xr:uid="{00000000-0005-0000-0000-000062040000}"/>
    <cellStyle name="Currency 12 12 2" xfId="1123" xr:uid="{00000000-0005-0000-0000-000063040000}"/>
    <cellStyle name="Currency 12 13" xfId="1124" xr:uid="{00000000-0005-0000-0000-000064040000}"/>
    <cellStyle name="Currency 12 13 2" xfId="1125" xr:uid="{00000000-0005-0000-0000-000065040000}"/>
    <cellStyle name="Currency 12 14" xfId="1126" xr:uid="{00000000-0005-0000-0000-000066040000}"/>
    <cellStyle name="Currency 12 14 2" xfId="1127" xr:uid="{00000000-0005-0000-0000-000067040000}"/>
    <cellStyle name="Currency 12 15" xfId="1128" xr:uid="{00000000-0005-0000-0000-000068040000}"/>
    <cellStyle name="Currency 12 15 2" xfId="1129" xr:uid="{00000000-0005-0000-0000-000069040000}"/>
    <cellStyle name="Currency 12 16" xfId="1130" xr:uid="{00000000-0005-0000-0000-00006A040000}"/>
    <cellStyle name="Currency 12 17" xfId="1131" xr:uid="{00000000-0005-0000-0000-00006B040000}"/>
    <cellStyle name="Currency 12 2" xfId="1132" xr:uid="{00000000-0005-0000-0000-00006C040000}"/>
    <cellStyle name="Currency 12 2 2" xfId="1133" xr:uid="{00000000-0005-0000-0000-00006D040000}"/>
    <cellStyle name="Currency 12 3" xfId="1134" xr:uid="{00000000-0005-0000-0000-00006E040000}"/>
    <cellStyle name="Currency 12 3 2" xfId="1135" xr:uid="{00000000-0005-0000-0000-00006F040000}"/>
    <cellStyle name="Currency 12 4" xfId="1136" xr:uid="{00000000-0005-0000-0000-000070040000}"/>
    <cellStyle name="Currency 12 4 2" xfId="1137" xr:uid="{00000000-0005-0000-0000-000071040000}"/>
    <cellStyle name="Currency 12 5" xfId="1138" xr:uid="{00000000-0005-0000-0000-000072040000}"/>
    <cellStyle name="Currency 12 5 2" xfId="1139" xr:uid="{00000000-0005-0000-0000-000073040000}"/>
    <cellStyle name="Currency 12 6" xfId="1140" xr:uid="{00000000-0005-0000-0000-000074040000}"/>
    <cellStyle name="Currency 12 6 2" xfId="1141" xr:uid="{00000000-0005-0000-0000-000075040000}"/>
    <cellStyle name="Currency 12 7" xfId="1142" xr:uid="{00000000-0005-0000-0000-000076040000}"/>
    <cellStyle name="Currency 12 7 2" xfId="1143" xr:uid="{00000000-0005-0000-0000-000077040000}"/>
    <cellStyle name="Currency 12 8" xfId="1144" xr:uid="{00000000-0005-0000-0000-000078040000}"/>
    <cellStyle name="Currency 12 8 2" xfId="1145" xr:uid="{00000000-0005-0000-0000-000079040000}"/>
    <cellStyle name="Currency 12 9" xfId="1146" xr:uid="{00000000-0005-0000-0000-00007A040000}"/>
    <cellStyle name="Currency 12 9 2" xfId="1147" xr:uid="{00000000-0005-0000-0000-00007B040000}"/>
    <cellStyle name="Currency 15" xfId="1148" xr:uid="{00000000-0005-0000-0000-00007C040000}"/>
    <cellStyle name="Currency 15 10" xfId="1149" xr:uid="{00000000-0005-0000-0000-00007D040000}"/>
    <cellStyle name="Currency 15 10 2" xfId="1150" xr:uid="{00000000-0005-0000-0000-00007E040000}"/>
    <cellStyle name="Currency 15 11" xfId="1151" xr:uid="{00000000-0005-0000-0000-00007F040000}"/>
    <cellStyle name="Currency 15 11 2" xfId="1152" xr:uid="{00000000-0005-0000-0000-000080040000}"/>
    <cellStyle name="Currency 15 12" xfId="1153" xr:uid="{00000000-0005-0000-0000-000081040000}"/>
    <cellStyle name="Currency 15 12 2" xfId="1154" xr:uid="{00000000-0005-0000-0000-000082040000}"/>
    <cellStyle name="Currency 15 13" xfId="1155" xr:uid="{00000000-0005-0000-0000-000083040000}"/>
    <cellStyle name="Currency 15 13 2" xfId="1156" xr:uid="{00000000-0005-0000-0000-000084040000}"/>
    <cellStyle name="Currency 15 14" xfId="1157" xr:uid="{00000000-0005-0000-0000-000085040000}"/>
    <cellStyle name="Currency 15 14 2" xfId="1158" xr:uid="{00000000-0005-0000-0000-000086040000}"/>
    <cellStyle name="Currency 15 15" xfId="1159" xr:uid="{00000000-0005-0000-0000-000087040000}"/>
    <cellStyle name="Currency 15 15 2" xfId="1160" xr:uid="{00000000-0005-0000-0000-000088040000}"/>
    <cellStyle name="Currency 15 16" xfId="1161" xr:uid="{00000000-0005-0000-0000-000089040000}"/>
    <cellStyle name="Currency 15 17" xfId="1162" xr:uid="{00000000-0005-0000-0000-00008A040000}"/>
    <cellStyle name="Currency 15 2" xfId="1163" xr:uid="{00000000-0005-0000-0000-00008B040000}"/>
    <cellStyle name="Currency 15 2 2" xfId="1164" xr:uid="{00000000-0005-0000-0000-00008C040000}"/>
    <cellStyle name="Currency 15 3" xfId="1165" xr:uid="{00000000-0005-0000-0000-00008D040000}"/>
    <cellStyle name="Currency 15 3 2" xfId="1166" xr:uid="{00000000-0005-0000-0000-00008E040000}"/>
    <cellStyle name="Currency 15 4" xfId="1167" xr:uid="{00000000-0005-0000-0000-00008F040000}"/>
    <cellStyle name="Currency 15 4 2" xfId="1168" xr:uid="{00000000-0005-0000-0000-000090040000}"/>
    <cellStyle name="Currency 15 5" xfId="1169" xr:uid="{00000000-0005-0000-0000-000091040000}"/>
    <cellStyle name="Currency 15 5 2" xfId="1170" xr:uid="{00000000-0005-0000-0000-000092040000}"/>
    <cellStyle name="Currency 15 6" xfId="1171" xr:uid="{00000000-0005-0000-0000-000093040000}"/>
    <cellStyle name="Currency 15 6 2" xfId="1172" xr:uid="{00000000-0005-0000-0000-000094040000}"/>
    <cellStyle name="Currency 15 7" xfId="1173" xr:uid="{00000000-0005-0000-0000-000095040000}"/>
    <cellStyle name="Currency 15 7 2" xfId="1174" xr:uid="{00000000-0005-0000-0000-000096040000}"/>
    <cellStyle name="Currency 15 8" xfId="1175" xr:uid="{00000000-0005-0000-0000-000097040000}"/>
    <cellStyle name="Currency 15 8 2" xfId="1176" xr:uid="{00000000-0005-0000-0000-000098040000}"/>
    <cellStyle name="Currency 15 9" xfId="1177" xr:uid="{00000000-0005-0000-0000-000099040000}"/>
    <cellStyle name="Currency 15 9 2" xfId="1178" xr:uid="{00000000-0005-0000-0000-00009A040000}"/>
    <cellStyle name="Currency 2" xfId="1179" xr:uid="{00000000-0005-0000-0000-00009B040000}"/>
    <cellStyle name="Currency 2 2" xfId="1180" xr:uid="{00000000-0005-0000-0000-00009C040000}"/>
    <cellStyle name="Currency 2 2 2" xfId="1181" xr:uid="{00000000-0005-0000-0000-00009D040000}"/>
    <cellStyle name="Currency 2 3" xfId="1182" xr:uid="{00000000-0005-0000-0000-00009E040000}"/>
    <cellStyle name="Currency 3" xfId="1183" xr:uid="{00000000-0005-0000-0000-00009F040000}"/>
    <cellStyle name="Currency 3 2" xfId="1184" xr:uid="{00000000-0005-0000-0000-0000A0040000}"/>
    <cellStyle name="Currency 3 2 2" xfId="1185" xr:uid="{00000000-0005-0000-0000-0000A1040000}"/>
    <cellStyle name="Currency 3 2 3" xfId="1186" xr:uid="{00000000-0005-0000-0000-0000A2040000}"/>
    <cellStyle name="Currency 3 3" xfId="1187" xr:uid="{00000000-0005-0000-0000-0000A3040000}"/>
    <cellStyle name="Currency 3 4" xfId="1188" xr:uid="{00000000-0005-0000-0000-0000A4040000}"/>
    <cellStyle name="Currency 3 5" xfId="1189" xr:uid="{00000000-0005-0000-0000-0000A5040000}"/>
    <cellStyle name="Currency 34" xfId="1190" xr:uid="{00000000-0005-0000-0000-0000A6040000}"/>
    <cellStyle name="Currency 34 10" xfId="1191" xr:uid="{00000000-0005-0000-0000-0000A7040000}"/>
    <cellStyle name="Currency 34 10 2" xfId="1192" xr:uid="{00000000-0005-0000-0000-0000A8040000}"/>
    <cellStyle name="Currency 34 11" xfId="1193" xr:uid="{00000000-0005-0000-0000-0000A9040000}"/>
    <cellStyle name="Currency 34 11 2" xfId="1194" xr:uid="{00000000-0005-0000-0000-0000AA040000}"/>
    <cellStyle name="Currency 34 12" xfId="1195" xr:uid="{00000000-0005-0000-0000-0000AB040000}"/>
    <cellStyle name="Currency 34 12 2" xfId="1196" xr:uid="{00000000-0005-0000-0000-0000AC040000}"/>
    <cellStyle name="Currency 34 13" xfId="1197" xr:uid="{00000000-0005-0000-0000-0000AD040000}"/>
    <cellStyle name="Currency 34 13 2" xfId="1198" xr:uid="{00000000-0005-0000-0000-0000AE040000}"/>
    <cellStyle name="Currency 34 14" xfId="1199" xr:uid="{00000000-0005-0000-0000-0000AF040000}"/>
    <cellStyle name="Currency 34 14 2" xfId="1200" xr:uid="{00000000-0005-0000-0000-0000B0040000}"/>
    <cellStyle name="Currency 34 15" xfId="1201" xr:uid="{00000000-0005-0000-0000-0000B1040000}"/>
    <cellStyle name="Currency 34 15 2" xfId="1202" xr:uid="{00000000-0005-0000-0000-0000B2040000}"/>
    <cellStyle name="Currency 34 16" xfId="1203" xr:uid="{00000000-0005-0000-0000-0000B3040000}"/>
    <cellStyle name="Currency 34 17" xfId="1204" xr:uid="{00000000-0005-0000-0000-0000B4040000}"/>
    <cellStyle name="Currency 34 2" xfId="1205" xr:uid="{00000000-0005-0000-0000-0000B5040000}"/>
    <cellStyle name="Currency 34 2 2" xfId="1206" xr:uid="{00000000-0005-0000-0000-0000B6040000}"/>
    <cellStyle name="Currency 34 3" xfId="1207" xr:uid="{00000000-0005-0000-0000-0000B7040000}"/>
    <cellStyle name="Currency 34 3 2" xfId="1208" xr:uid="{00000000-0005-0000-0000-0000B8040000}"/>
    <cellStyle name="Currency 34 4" xfId="1209" xr:uid="{00000000-0005-0000-0000-0000B9040000}"/>
    <cellStyle name="Currency 34 4 2" xfId="1210" xr:uid="{00000000-0005-0000-0000-0000BA040000}"/>
    <cellStyle name="Currency 34 5" xfId="1211" xr:uid="{00000000-0005-0000-0000-0000BB040000}"/>
    <cellStyle name="Currency 34 5 2" xfId="1212" xr:uid="{00000000-0005-0000-0000-0000BC040000}"/>
    <cellStyle name="Currency 34 6" xfId="1213" xr:uid="{00000000-0005-0000-0000-0000BD040000}"/>
    <cellStyle name="Currency 34 6 2" xfId="1214" xr:uid="{00000000-0005-0000-0000-0000BE040000}"/>
    <cellStyle name="Currency 34 7" xfId="1215" xr:uid="{00000000-0005-0000-0000-0000BF040000}"/>
    <cellStyle name="Currency 34 7 2" xfId="1216" xr:uid="{00000000-0005-0000-0000-0000C0040000}"/>
    <cellStyle name="Currency 34 8" xfId="1217" xr:uid="{00000000-0005-0000-0000-0000C1040000}"/>
    <cellStyle name="Currency 34 8 2" xfId="1218" xr:uid="{00000000-0005-0000-0000-0000C2040000}"/>
    <cellStyle name="Currency 34 9" xfId="1219" xr:uid="{00000000-0005-0000-0000-0000C3040000}"/>
    <cellStyle name="Currency 34 9 2" xfId="1220" xr:uid="{00000000-0005-0000-0000-0000C4040000}"/>
    <cellStyle name="Currency 4" xfId="1221" xr:uid="{00000000-0005-0000-0000-0000C5040000}"/>
    <cellStyle name="Currency 4 2" xfId="1222" xr:uid="{00000000-0005-0000-0000-0000C6040000}"/>
    <cellStyle name="Currency 4 2 2" xfId="1223" xr:uid="{00000000-0005-0000-0000-0000C7040000}"/>
    <cellStyle name="Currency 49" xfId="1224" xr:uid="{00000000-0005-0000-0000-0000C8040000}"/>
    <cellStyle name="Currency 49 10" xfId="1225" xr:uid="{00000000-0005-0000-0000-0000C9040000}"/>
    <cellStyle name="Currency 49 10 2" xfId="1226" xr:uid="{00000000-0005-0000-0000-0000CA040000}"/>
    <cellStyle name="Currency 49 11" xfId="1227" xr:uid="{00000000-0005-0000-0000-0000CB040000}"/>
    <cellStyle name="Currency 49 11 2" xfId="1228" xr:uid="{00000000-0005-0000-0000-0000CC040000}"/>
    <cellStyle name="Currency 49 12" xfId="1229" xr:uid="{00000000-0005-0000-0000-0000CD040000}"/>
    <cellStyle name="Currency 49 12 2" xfId="1230" xr:uid="{00000000-0005-0000-0000-0000CE040000}"/>
    <cellStyle name="Currency 49 13" xfId="1231" xr:uid="{00000000-0005-0000-0000-0000CF040000}"/>
    <cellStyle name="Currency 49 13 2" xfId="1232" xr:uid="{00000000-0005-0000-0000-0000D0040000}"/>
    <cellStyle name="Currency 49 14" xfId="1233" xr:uid="{00000000-0005-0000-0000-0000D1040000}"/>
    <cellStyle name="Currency 49 14 2" xfId="1234" xr:uid="{00000000-0005-0000-0000-0000D2040000}"/>
    <cellStyle name="Currency 49 15" xfId="1235" xr:uid="{00000000-0005-0000-0000-0000D3040000}"/>
    <cellStyle name="Currency 49 15 2" xfId="1236" xr:uid="{00000000-0005-0000-0000-0000D4040000}"/>
    <cellStyle name="Currency 49 16" xfId="1237" xr:uid="{00000000-0005-0000-0000-0000D5040000}"/>
    <cellStyle name="Currency 49 17" xfId="1238" xr:uid="{00000000-0005-0000-0000-0000D6040000}"/>
    <cellStyle name="Currency 49 2" xfId="1239" xr:uid="{00000000-0005-0000-0000-0000D7040000}"/>
    <cellStyle name="Currency 49 2 2" xfId="1240" xr:uid="{00000000-0005-0000-0000-0000D8040000}"/>
    <cellStyle name="Currency 49 3" xfId="1241" xr:uid="{00000000-0005-0000-0000-0000D9040000}"/>
    <cellStyle name="Currency 49 3 2" xfId="1242" xr:uid="{00000000-0005-0000-0000-0000DA040000}"/>
    <cellStyle name="Currency 49 4" xfId="1243" xr:uid="{00000000-0005-0000-0000-0000DB040000}"/>
    <cellStyle name="Currency 49 4 2" xfId="1244" xr:uid="{00000000-0005-0000-0000-0000DC040000}"/>
    <cellStyle name="Currency 49 5" xfId="1245" xr:uid="{00000000-0005-0000-0000-0000DD040000}"/>
    <cellStyle name="Currency 49 5 2" xfId="1246" xr:uid="{00000000-0005-0000-0000-0000DE040000}"/>
    <cellStyle name="Currency 49 6" xfId="1247" xr:uid="{00000000-0005-0000-0000-0000DF040000}"/>
    <cellStyle name="Currency 49 6 2" xfId="1248" xr:uid="{00000000-0005-0000-0000-0000E0040000}"/>
    <cellStyle name="Currency 49 7" xfId="1249" xr:uid="{00000000-0005-0000-0000-0000E1040000}"/>
    <cellStyle name="Currency 49 7 2" xfId="1250" xr:uid="{00000000-0005-0000-0000-0000E2040000}"/>
    <cellStyle name="Currency 49 8" xfId="1251" xr:uid="{00000000-0005-0000-0000-0000E3040000}"/>
    <cellStyle name="Currency 49 8 2" xfId="1252" xr:uid="{00000000-0005-0000-0000-0000E4040000}"/>
    <cellStyle name="Currency 49 9" xfId="1253" xr:uid="{00000000-0005-0000-0000-0000E5040000}"/>
    <cellStyle name="Currency 49 9 2" xfId="1254" xr:uid="{00000000-0005-0000-0000-0000E6040000}"/>
    <cellStyle name="Currency 5" xfId="1255" xr:uid="{00000000-0005-0000-0000-0000E7040000}"/>
    <cellStyle name="Currency 5 2" xfId="1256" xr:uid="{00000000-0005-0000-0000-0000E8040000}"/>
    <cellStyle name="Currency 5 2 2" xfId="1257" xr:uid="{00000000-0005-0000-0000-0000E9040000}"/>
    <cellStyle name="Currency 5 3" xfId="1258" xr:uid="{00000000-0005-0000-0000-0000EA040000}"/>
    <cellStyle name="Currency 5 4" xfId="1259" xr:uid="{00000000-0005-0000-0000-0000EB040000}"/>
    <cellStyle name="Currency 5 5" xfId="1260" xr:uid="{00000000-0005-0000-0000-0000EC040000}"/>
    <cellStyle name="Currency 5 6" xfId="1261" xr:uid="{00000000-0005-0000-0000-0000ED040000}"/>
    <cellStyle name="Currency 59 10" xfId="1262" xr:uid="{00000000-0005-0000-0000-0000EE040000}"/>
    <cellStyle name="Currency 59 10 2" xfId="1263" xr:uid="{00000000-0005-0000-0000-0000EF040000}"/>
    <cellStyle name="Currency 59 11" xfId="1264" xr:uid="{00000000-0005-0000-0000-0000F0040000}"/>
    <cellStyle name="Currency 59 11 2" xfId="1265" xr:uid="{00000000-0005-0000-0000-0000F1040000}"/>
    <cellStyle name="Currency 59 12" xfId="1266" xr:uid="{00000000-0005-0000-0000-0000F2040000}"/>
    <cellStyle name="Currency 59 12 2" xfId="1267" xr:uid="{00000000-0005-0000-0000-0000F3040000}"/>
    <cellStyle name="Currency 59 13" xfId="1268" xr:uid="{00000000-0005-0000-0000-0000F4040000}"/>
    <cellStyle name="Currency 59 13 2" xfId="1269" xr:uid="{00000000-0005-0000-0000-0000F5040000}"/>
    <cellStyle name="Currency 59 14" xfId="1270" xr:uid="{00000000-0005-0000-0000-0000F6040000}"/>
    <cellStyle name="Currency 59 14 10" xfId="1271" xr:uid="{00000000-0005-0000-0000-0000F7040000}"/>
    <cellStyle name="Currency 59 14 11" xfId="1272" xr:uid="{00000000-0005-0000-0000-0000F8040000}"/>
    <cellStyle name="Currency 59 14 12" xfId="1273" xr:uid="{00000000-0005-0000-0000-0000F9040000}"/>
    <cellStyle name="Currency 59 14 13" xfId="1274" xr:uid="{00000000-0005-0000-0000-0000FA040000}"/>
    <cellStyle name="Currency 59 14 14" xfId="1275" xr:uid="{00000000-0005-0000-0000-0000FB040000}"/>
    <cellStyle name="Currency 59 14 15" xfId="1276" xr:uid="{00000000-0005-0000-0000-0000FC040000}"/>
    <cellStyle name="Currency 59 14 16" xfId="1277" xr:uid="{00000000-0005-0000-0000-0000FD040000}"/>
    <cellStyle name="Currency 59 14 17" xfId="1278" xr:uid="{00000000-0005-0000-0000-0000FE040000}"/>
    <cellStyle name="Currency 59 14 2" xfId="1279" xr:uid="{00000000-0005-0000-0000-0000FF040000}"/>
    <cellStyle name="Currency 59 14 3" xfId="1280" xr:uid="{00000000-0005-0000-0000-000000050000}"/>
    <cellStyle name="Currency 59 14 4" xfId="1281" xr:uid="{00000000-0005-0000-0000-000001050000}"/>
    <cellStyle name="Currency 59 14 5" xfId="1282" xr:uid="{00000000-0005-0000-0000-000002050000}"/>
    <cellStyle name="Currency 59 14 6" xfId="1283" xr:uid="{00000000-0005-0000-0000-000003050000}"/>
    <cellStyle name="Currency 59 14 7" xfId="1284" xr:uid="{00000000-0005-0000-0000-000004050000}"/>
    <cellStyle name="Currency 59 14 8" xfId="1285" xr:uid="{00000000-0005-0000-0000-000005050000}"/>
    <cellStyle name="Currency 59 14 9" xfId="1286" xr:uid="{00000000-0005-0000-0000-000006050000}"/>
    <cellStyle name="Currency 59 15" xfId="1287" xr:uid="{00000000-0005-0000-0000-000007050000}"/>
    <cellStyle name="Currency 59 15 2" xfId="1288" xr:uid="{00000000-0005-0000-0000-000008050000}"/>
    <cellStyle name="Currency 59 2" xfId="1289" xr:uid="{00000000-0005-0000-0000-000009050000}"/>
    <cellStyle name="Currency 59 2 2" xfId="1290" xr:uid="{00000000-0005-0000-0000-00000A050000}"/>
    <cellStyle name="Currency 59 3" xfId="1291" xr:uid="{00000000-0005-0000-0000-00000B050000}"/>
    <cellStyle name="Currency 59 3 2" xfId="1292" xr:uid="{00000000-0005-0000-0000-00000C050000}"/>
    <cellStyle name="Currency 59 4" xfId="1293" xr:uid="{00000000-0005-0000-0000-00000D050000}"/>
    <cellStyle name="Currency 59 4 2" xfId="1294" xr:uid="{00000000-0005-0000-0000-00000E050000}"/>
    <cellStyle name="Currency 59 5" xfId="1295" xr:uid="{00000000-0005-0000-0000-00000F050000}"/>
    <cellStyle name="Currency 59 5 2" xfId="1296" xr:uid="{00000000-0005-0000-0000-000010050000}"/>
    <cellStyle name="Currency 59 6" xfId="1297" xr:uid="{00000000-0005-0000-0000-000011050000}"/>
    <cellStyle name="Currency 59 6 2" xfId="1298" xr:uid="{00000000-0005-0000-0000-000012050000}"/>
    <cellStyle name="Currency 59 7" xfId="1299" xr:uid="{00000000-0005-0000-0000-000013050000}"/>
    <cellStyle name="Currency 59 7 2" xfId="1300" xr:uid="{00000000-0005-0000-0000-000014050000}"/>
    <cellStyle name="Currency 59 8" xfId="1301" xr:uid="{00000000-0005-0000-0000-000015050000}"/>
    <cellStyle name="Currency 59 8 2" xfId="1302" xr:uid="{00000000-0005-0000-0000-000016050000}"/>
    <cellStyle name="Currency 59 9" xfId="1303" xr:uid="{00000000-0005-0000-0000-000017050000}"/>
    <cellStyle name="Currency 59 9 2" xfId="1304" xr:uid="{00000000-0005-0000-0000-000018050000}"/>
    <cellStyle name="Currency 6" xfId="1305" xr:uid="{00000000-0005-0000-0000-000019050000}"/>
    <cellStyle name="Currency 60" xfId="1306" xr:uid="{00000000-0005-0000-0000-00001A050000}"/>
    <cellStyle name="Currency 60 10" xfId="1307" xr:uid="{00000000-0005-0000-0000-00001B050000}"/>
    <cellStyle name="Currency 60 10 2" xfId="1308" xr:uid="{00000000-0005-0000-0000-00001C050000}"/>
    <cellStyle name="Currency 60 11" xfId="1309" xr:uid="{00000000-0005-0000-0000-00001D050000}"/>
    <cellStyle name="Currency 60 11 2" xfId="1310" xr:uid="{00000000-0005-0000-0000-00001E050000}"/>
    <cellStyle name="Currency 60 12" xfId="1311" xr:uid="{00000000-0005-0000-0000-00001F050000}"/>
    <cellStyle name="Currency 60 12 2" xfId="1312" xr:uid="{00000000-0005-0000-0000-000020050000}"/>
    <cellStyle name="Currency 60 13" xfId="1313" xr:uid="{00000000-0005-0000-0000-000021050000}"/>
    <cellStyle name="Currency 60 13 2" xfId="1314" xr:uid="{00000000-0005-0000-0000-000022050000}"/>
    <cellStyle name="Currency 60 14" xfId="1315" xr:uid="{00000000-0005-0000-0000-000023050000}"/>
    <cellStyle name="Currency 60 14 2" xfId="1316" xr:uid="{00000000-0005-0000-0000-000024050000}"/>
    <cellStyle name="Currency 60 15" xfId="1317" xr:uid="{00000000-0005-0000-0000-000025050000}"/>
    <cellStyle name="Currency 60 15 2" xfId="1318" xr:uid="{00000000-0005-0000-0000-000026050000}"/>
    <cellStyle name="Currency 60 16" xfId="1319" xr:uid="{00000000-0005-0000-0000-000027050000}"/>
    <cellStyle name="Currency 60 17" xfId="1320" xr:uid="{00000000-0005-0000-0000-000028050000}"/>
    <cellStyle name="Currency 60 18" xfId="1321" xr:uid="{00000000-0005-0000-0000-000029050000}"/>
    <cellStyle name="Currency 60 19" xfId="1322" xr:uid="{00000000-0005-0000-0000-00002A050000}"/>
    <cellStyle name="Currency 60 2" xfId="1323" xr:uid="{00000000-0005-0000-0000-00002B050000}"/>
    <cellStyle name="Currency 60 2 2" xfId="1324" xr:uid="{00000000-0005-0000-0000-00002C050000}"/>
    <cellStyle name="Currency 60 20" xfId="1325" xr:uid="{00000000-0005-0000-0000-00002D050000}"/>
    <cellStyle name="Currency 60 21" xfId="1326" xr:uid="{00000000-0005-0000-0000-00002E050000}"/>
    <cellStyle name="Currency 60 22" xfId="1327" xr:uid="{00000000-0005-0000-0000-00002F050000}"/>
    <cellStyle name="Currency 60 23" xfId="1328" xr:uid="{00000000-0005-0000-0000-000030050000}"/>
    <cellStyle name="Currency 60 24" xfId="1329" xr:uid="{00000000-0005-0000-0000-000031050000}"/>
    <cellStyle name="Currency 60 25" xfId="1330" xr:uid="{00000000-0005-0000-0000-000032050000}"/>
    <cellStyle name="Currency 60 26" xfId="1331" xr:uid="{00000000-0005-0000-0000-000033050000}"/>
    <cellStyle name="Currency 60 27" xfId="1332" xr:uid="{00000000-0005-0000-0000-000034050000}"/>
    <cellStyle name="Currency 60 28" xfId="1333" xr:uid="{00000000-0005-0000-0000-000035050000}"/>
    <cellStyle name="Currency 60 29" xfId="1334" xr:uid="{00000000-0005-0000-0000-000036050000}"/>
    <cellStyle name="Currency 60 3" xfId="1335" xr:uid="{00000000-0005-0000-0000-000037050000}"/>
    <cellStyle name="Currency 60 3 2" xfId="1336" xr:uid="{00000000-0005-0000-0000-000038050000}"/>
    <cellStyle name="Currency 60 30" xfId="1337" xr:uid="{00000000-0005-0000-0000-000039050000}"/>
    <cellStyle name="Currency 60 31" xfId="1338" xr:uid="{00000000-0005-0000-0000-00003A050000}"/>
    <cellStyle name="Currency 60 4" xfId="1339" xr:uid="{00000000-0005-0000-0000-00003B050000}"/>
    <cellStyle name="Currency 60 4 2" xfId="1340" xr:uid="{00000000-0005-0000-0000-00003C050000}"/>
    <cellStyle name="Currency 60 5" xfId="1341" xr:uid="{00000000-0005-0000-0000-00003D050000}"/>
    <cellStyle name="Currency 60 5 2" xfId="1342" xr:uid="{00000000-0005-0000-0000-00003E050000}"/>
    <cellStyle name="Currency 60 6" xfId="1343" xr:uid="{00000000-0005-0000-0000-00003F050000}"/>
    <cellStyle name="Currency 60 6 2" xfId="1344" xr:uid="{00000000-0005-0000-0000-000040050000}"/>
    <cellStyle name="Currency 60 7" xfId="1345" xr:uid="{00000000-0005-0000-0000-000041050000}"/>
    <cellStyle name="Currency 60 7 2" xfId="1346" xr:uid="{00000000-0005-0000-0000-000042050000}"/>
    <cellStyle name="Currency 60 8" xfId="1347" xr:uid="{00000000-0005-0000-0000-000043050000}"/>
    <cellStyle name="Currency 60 8 2" xfId="1348" xr:uid="{00000000-0005-0000-0000-000044050000}"/>
    <cellStyle name="Currency 60 9" xfId="1349" xr:uid="{00000000-0005-0000-0000-000045050000}"/>
    <cellStyle name="Currency 60 9 2" xfId="1350" xr:uid="{00000000-0005-0000-0000-000046050000}"/>
    <cellStyle name="Currency 62 10" xfId="1351" xr:uid="{00000000-0005-0000-0000-000047050000}"/>
    <cellStyle name="Currency 62 10 2" xfId="1352" xr:uid="{00000000-0005-0000-0000-000048050000}"/>
    <cellStyle name="Currency 62 11" xfId="1353" xr:uid="{00000000-0005-0000-0000-000049050000}"/>
    <cellStyle name="Currency 62 11 2" xfId="1354" xr:uid="{00000000-0005-0000-0000-00004A050000}"/>
    <cellStyle name="Currency 62 12" xfId="1355" xr:uid="{00000000-0005-0000-0000-00004B050000}"/>
    <cellStyle name="Currency 62 12 2" xfId="1356" xr:uid="{00000000-0005-0000-0000-00004C050000}"/>
    <cellStyle name="Currency 62 13" xfId="1357" xr:uid="{00000000-0005-0000-0000-00004D050000}"/>
    <cellStyle name="Currency 62 13 2" xfId="1358" xr:uid="{00000000-0005-0000-0000-00004E050000}"/>
    <cellStyle name="Currency 62 14" xfId="1359" xr:uid="{00000000-0005-0000-0000-00004F050000}"/>
    <cellStyle name="Currency 62 14 2" xfId="1360" xr:uid="{00000000-0005-0000-0000-000050050000}"/>
    <cellStyle name="Currency 62 14 3" xfId="1361" xr:uid="{00000000-0005-0000-0000-000051050000}"/>
    <cellStyle name="Currency 62 15" xfId="1362" xr:uid="{00000000-0005-0000-0000-000052050000}"/>
    <cellStyle name="Currency 62 15 2" xfId="1363" xr:uid="{00000000-0005-0000-0000-000053050000}"/>
    <cellStyle name="Currency 62 2" xfId="1364" xr:uid="{00000000-0005-0000-0000-000054050000}"/>
    <cellStyle name="Currency 62 2 2" xfId="1365" xr:uid="{00000000-0005-0000-0000-000055050000}"/>
    <cellStyle name="Currency 62 3" xfId="1366" xr:uid="{00000000-0005-0000-0000-000056050000}"/>
    <cellStyle name="Currency 62 3 2" xfId="1367" xr:uid="{00000000-0005-0000-0000-000057050000}"/>
    <cellStyle name="Currency 62 4" xfId="1368" xr:uid="{00000000-0005-0000-0000-000058050000}"/>
    <cellStyle name="Currency 62 4 2" xfId="1369" xr:uid="{00000000-0005-0000-0000-000059050000}"/>
    <cellStyle name="Currency 62 5" xfId="1370" xr:uid="{00000000-0005-0000-0000-00005A050000}"/>
    <cellStyle name="Currency 62 5 2" xfId="1371" xr:uid="{00000000-0005-0000-0000-00005B050000}"/>
    <cellStyle name="Currency 62 6" xfId="1372" xr:uid="{00000000-0005-0000-0000-00005C050000}"/>
    <cellStyle name="Currency 62 6 2" xfId="1373" xr:uid="{00000000-0005-0000-0000-00005D050000}"/>
    <cellStyle name="Currency 62 7" xfId="1374" xr:uid="{00000000-0005-0000-0000-00005E050000}"/>
    <cellStyle name="Currency 62 7 2" xfId="1375" xr:uid="{00000000-0005-0000-0000-00005F050000}"/>
    <cellStyle name="Currency 62 8" xfId="1376" xr:uid="{00000000-0005-0000-0000-000060050000}"/>
    <cellStyle name="Currency 62 8 2" xfId="1377" xr:uid="{00000000-0005-0000-0000-000061050000}"/>
    <cellStyle name="Currency 62 9" xfId="1378" xr:uid="{00000000-0005-0000-0000-000062050000}"/>
    <cellStyle name="Currency 62 9 2" xfId="1379" xr:uid="{00000000-0005-0000-0000-000063050000}"/>
    <cellStyle name="Currency 64 10" xfId="1380" xr:uid="{00000000-0005-0000-0000-000064050000}"/>
    <cellStyle name="Currency 64 10 2" xfId="1381" xr:uid="{00000000-0005-0000-0000-000065050000}"/>
    <cellStyle name="Currency 64 11" xfId="1382" xr:uid="{00000000-0005-0000-0000-000066050000}"/>
    <cellStyle name="Currency 64 11 2" xfId="1383" xr:uid="{00000000-0005-0000-0000-000067050000}"/>
    <cellStyle name="Currency 64 12" xfId="1384" xr:uid="{00000000-0005-0000-0000-000068050000}"/>
    <cellStyle name="Currency 64 12 2" xfId="1385" xr:uid="{00000000-0005-0000-0000-000069050000}"/>
    <cellStyle name="Currency 64 13" xfId="1386" xr:uid="{00000000-0005-0000-0000-00006A050000}"/>
    <cellStyle name="Currency 64 13 2" xfId="1387" xr:uid="{00000000-0005-0000-0000-00006B050000}"/>
    <cellStyle name="Currency 64 14" xfId="1388" xr:uid="{00000000-0005-0000-0000-00006C050000}"/>
    <cellStyle name="Currency 64 14 2" xfId="1389" xr:uid="{00000000-0005-0000-0000-00006D050000}"/>
    <cellStyle name="Currency 64 15" xfId="1390" xr:uid="{00000000-0005-0000-0000-00006E050000}"/>
    <cellStyle name="Currency 64 15 2" xfId="1391" xr:uid="{00000000-0005-0000-0000-00006F050000}"/>
    <cellStyle name="Currency 64 15 3" xfId="1392" xr:uid="{00000000-0005-0000-0000-000070050000}"/>
    <cellStyle name="Currency 64 2" xfId="1393" xr:uid="{00000000-0005-0000-0000-000071050000}"/>
    <cellStyle name="Currency 64 2 2" xfId="1394" xr:uid="{00000000-0005-0000-0000-000072050000}"/>
    <cellStyle name="Currency 64 3" xfId="1395" xr:uid="{00000000-0005-0000-0000-000073050000}"/>
    <cellStyle name="Currency 64 3 2" xfId="1396" xr:uid="{00000000-0005-0000-0000-000074050000}"/>
    <cellStyle name="Currency 64 4" xfId="1397" xr:uid="{00000000-0005-0000-0000-000075050000}"/>
    <cellStyle name="Currency 64 4 2" xfId="1398" xr:uid="{00000000-0005-0000-0000-000076050000}"/>
    <cellStyle name="Currency 64 5" xfId="1399" xr:uid="{00000000-0005-0000-0000-000077050000}"/>
    <cellStyle name="Currency 64 5 2" xfId="1400" xr:uid="{00000000-0005-0000-0000-000078050000}"/>
    <cellStyle name="Currency 64 6" xfId="1401" xr:uid="{00000000-0005-0000-0000-000079050000}"/>
    <cellStyle name="Currency 64 6 2" xfId="1402" xr:uid="{00000000-0005-0000-0000-00007A050000}"/>
    <cellStyle name="Currency 64 7" xfId="1403" xr:uid="{00000000-0005-0000-0000-00007B050000}"/>
    <cellStyle name="Currency 64 7 2" xfId="1404" xr:uid="{00000000-0005-0000-0000-00007C050000}"/>
    <cellStyle name="Currency 64 8" xfId="1405" xr:uid="{00000000-0005-0000-0000-00007D050000}"/>
    <cellStyle name="Currency 64 8 2" xfId="1406" xr:uid="{00000000-0005-0000-0000-00007E050000}"/>
    <cellStyle name="Currency 64 9" xfId="1407" xr:uid="{00000000-0005-0000-0000-00007F050000}"/>
    <cellStyle name="Currency 64 9 2" xfId="1408" xr:uid="{00000000-0005-0000-0000-000080050000}"/>
    <cellStyle name="Currency 7" xfId="1409" xr:uid="{00000000-0005-0000-0000-000081050000}"/>
    <cellStyle name="Currency 7 2" xfId="1410" xr:uid="{00000000-0005-0000-0000-000082050000}"/>
    <cellStyle name="Currency 8" xfId="1411" xr:uid="{00000000-0005-0000-0000-000083050000}"/>
    <cellStyle name="Currency 8 2" xfId="1412" xr:uid="{00000000-0005-0000-0000-000084050000}"/>
    <cellStyle name="Currency 82" xfId="1413" xr:uid="{00000000-0005-0000-0000-000085050000}"/>
    <cellStyle name="Currency 82 2" xfId="1414" xr:uid="{00000000-0005-0000-0000-000086050000}"/>
    <cellStyle name="Currency 9" xfId="1415" xr:uid="{00000000-0005-0000-0000-000087050000}"/>
    <cellStyle name="Currency 94" xfId="1416" xr:uid="{00000000-0005-0000-0000-000088050000}"/>
    <cellStyle name="Currency 94 2" xfId="1417" xr:uid="{00000000-0005-0000-0000-000089050000}"/>
    <cellStyle name="Currency 94 3" xfId="1418" xr:uid="{00000000-0005-0000-0000-00008A050000}"/>
    <cellStyle name="Currency 95" xfId="1419" xr:uid="{00000000-0005-0000-0000-00008B050000}"/>
    <cellStyle name="Currency 95 2" xfId="1420" xr:uid="{00000000-0005-0000-0000-00008C050000}"/>
    <cellStyle name="Currency 95 3" xfId="1421" xr:uid="{00000000-0005-0000-0000-00008D050000}"/>
    <cellStyle name="Currency0" xfId="1422" xr:uid="{00000000-0005-0000-0000-00008E050000}"/>
    <cellStyle name="Currency0 2" xfId="1423" xr:uid="{00000000-0005-0000-0000-00008F050000}"/>
    <cellStyle name="Date" xfId="1424" xr:uid="{00000000-0005-0000-0000-000090050000}"/>
    <cellStyle name="Date 2" xfId="1425" xr:uid="{00000000-0005-0000-0000-000091050000}"/>
    <cellStyle name="e0cd69d327" xfId="1426" xr:uid="{00000000-0005-0000-0000-000092050000}"/>
    <cellStyle name="Explanatory Text 10" xfId="1427" xr:uid="{00000000-0005-0000-0000-000093050000}"/>
    <cellStyle name="Explanatory Text 11" xfId="1428" xr:uid="{00000000-0005-0000-0000-000094050000}"/>
    <cellStyle name="Explanatory Text 12" xfId="1429" xr:uid="{00000000-0005-0000-0000-000095050000}"/>
    <cellStyle name="Explanatory Text 13" xfId="1430" xr:uid="{00000000-0005-0000-0000-000096050000}"/>
    <cellStyle name="Explanatory Text 14" xfId="1431" xr:uid="{00000000-0005-0000-0000-000097050000}"/>
    <cellStyle name="Explanatory Text 15" xfId="1432" xr:uid="{00000000-0005-0000-0000-000098050000}"/>
    <cellStyle name="Explanatory Text 16" xfId="1433" xr:uid="{00000000-0005-0000-0000-000099050000}"/>
    <cellStyle name="Explanatory Text 17" xfId="1434" xr:uid="{00000000-0005-0000-0000-00009A050000}"/>
    <cellStyle name="Explanatory Text 2" xfId="1435" xr:uid="{00000000-0005-0000-0000-00009B050000}"/>
    <cellStyle name="Explanatory Text 2 2" xfId="1436" xr:uid="{00000000-0005-0000-0000-00009C050000}"/>
    <cellStyle name="Explanatory Text 2 3" xfId="1437" xr:uid="{00000000-0005-0000-0000-00009D050000}"/>
    <cellStyle name="Explanatory Text 2 4" xfId="1438" xr:uid="{00000000-0005-0000-0000-00009E050000}"/>
    <cellStyle name="Explanatory Text 2 5" xfId="1439" xr:uid="{00000000-0005-0000-0000-00009F050000}"/>
    <cellStyle name="Explanatory Text 2 6" xfId="1440" xr:uid="{00000000-0005-0000-0000-0000A0050000}"/>
    <cellStyle name="Explanatory Text 3" xfId="1441" xr:uid="{00000000-0005-0000-0000-0000A1050000}"/>
    <cellStyle name="Explanatory Text 4" xfId="1442" xr:uid="{00000000-0005-0000-0000-0000A2050000}"/>
    <cellStyle name="Explanatory Text 5" xfId="1443" xr:uid="{00000000-0005-0000-0000-0000A3050000}"/>
    <cellStyle name="Explanatory Text 6" xfId="1444" xr:uid="{00000000-0005-0000-0000-0000A4050000}"/>
    <cellStyle name="Explanatory Text 7" xfId="1445" xr:uid="{00000000-0005-0000-0000-0000A5050000}"/>
    <cellStyle name="Explanatory Text 8" xfId="1446" xr:uid="{00000000-0005-0000-0000-0000A6050000}"/>
    <cellStyle name="Explanatory Text 9" xfId="1447" xr:uid="{00000000-0005-0000-0000-0000A7050000}"/>
    <cellStyle name="Fixed" xfId="1448" xr:uid="{00000000-0005-0000-0000-0000A8050000}"/>
    <cellStyle name="Fixed 2" xfId="1449" xr:uid="{00000000-0005-0000-0000-0000A9050000}"/>
    <cellStyle name="Good" xfId="2924" builtinId="26"/>
    <cellStyle name="Good 10" xfId="1450" xr:uid="{00000000-0005-0000-0000-0000AA050000}"/>
    <cellStyle name="Good 11" xfId="1451" xr:uid="{00000000-0005-0000-0000-0000AB050000}"/>
    <cellStyle name="Good 12" xfId="1452" xr:uid="{00000000-0005-0000-0000-0000AC050000}"/>
    <cellStyle name="Good 13" xfId="1453" xr:uid="{00000000-0005-0000-0000-0000AD050000}"/>
    <cellStyle name="Good 14" xfId="1454" xr:uid="{00000000-0005-0000-0000-0000AE050000}"/>
    <cellStyle name="Good 15" xfId="1455" xr:uid="{00000000-0005-0000-0000-0000AF050000}"/>
    <cellStyle name="Good 16" xfId="1456" xr:uid="{00000000-0005-0000-0000-0000B0050000}"/>
    <cellStyle name="Good 17" xfId="1457" xr:uid="{00000000-0005-0000-0000-0000B1050000}"/>
    <cellStyle name="Good 2" xfId="1458" xr:uid="{00000000-0005-0000-0000-0000B2050000}"/>
    <cellStyle name="Good 2 2" xfId="1459" xr:uid="{00000000-0005-0000-0000-0000B3050000}"/>
    <cellStyle name="Good 2 3" xfId="1460" xr:uid="{00000000-0005-0000-0000-0000B4050000}"/>
    <cellStyle name="Good 2 4" xfId="1461" xr:uid="{00000000-0005-0000-0000-0000B5050000}"/>
    <cellStyle name="Good 2 5" xfId="1462" xr:uid="{00000000-0005-0000-0000-0000B6050000}"/>
    <cellStyle name="Good 2 6" xfId="1463" xr:uid="{00000000-0005-0000-0000-0000B7050000}"/>
    <cellStyle name="Good 3" xfId="1464" xr:uid="{00000000-0005-0000-0000-0000B8050000}"/>
    <cellStyle name="Good 4" xfId="1465" xr:uid="{00000000-0005-0000-0000-0000B9050000}"/>
    <cellStyle name="Good 5" xfId="1466" xr:uid="{00000000-0005-0000-0000-0000BA050000}"/>
    <cellStyle name="Good 6" xfId="1467" xr:uid="{00000000-0005-0000-0000-0000BB050000}"/>
    <cellStyle name="Good 7" xfId="1468" xr:uid="{00000000-0005-0000-0000-0000BC050000}"/>
    <cellStyle name="Good 8" xfId="1469" xr:uid="{00000000-0005-0000-0000-0000BD050000}"/>
    <cellStyle name="Good 9" xfId="1470" xr:uid="{00000000-0005-0000-0000-0000BE050000}"/>
    <cellStyle name="Header1" xfId="1471" xr:uid="{00000000-0005-0000-0000-0000BF050000}"/>
    <cellStyle name="Header2" xfId="1472" xr:uid="{00000000-0005-0000-0000-0000C0050000}"/>
    <cellStyle name="Heading 1 10" xfId="1473" xr:uid="{00000000-0005-0000-0000-0000C1050000}"/>
    <cellStyle name="Heading 1 11" xfId="1474" xr:uid="{00000000-0005-0000-0000-0000C2050000}"/>
    <cellStyle name="Heading 1 12" xfId="1475" xr:uid="{00000000-0005-0000-0000-0000C3050000}"/>
    <cellStyle name="Heading 1 13" xfId="1476" xr:uid="{00000000-0005-0000-0000-0000C4050000}"/>
    <cellStyle name="Heading 1 14" xfId="1477" xr:uid="{00000000-0005-0000-0000-0000C5050000}"/>
    <cellStyle name="Heading 1 15" xfId="1478" xr:uid="{00000000-0005-0000-0000-0000C6050000}"/>
    <cellStyle name="Heading 1 16" xfId="1479" xr:uid="{00000000-0005-0000-0000-0000C7050000}"/>
    <cellStyle name="Heading 1 17" xfId="1480" xr:uid="{00000000-0005-0000-0000-0000C8050000}"/>
    <cellStyle name="Heading 1 2" xfId="1481" xr:uid="{00000000-0005-0000-0000-0000C9050000}"/>
    <cellStyle name="Heading 1 2 2" xfId="1482" xr:uid="{00000000-0005-0000-0000-0000CA050000}"/>
    <cellStyle name="Heading 1 2 2 2" xfId="1483" xr:uid="{00000000-0005-0000-0000-0000CB050000}"/>
    <cellStyle name="Heading 1 2 3" xfId="1484" xr:uid="{00000000-0005-0000-0000-0000CC050000}"/>
    <cellStyle name="Heading 1 2 4" xfId="1485" xr:uid="{00000000-0005-0000-0000-0000CD050000}"/>
    <cellStyle name="Heading 1 2 5" xfId="1486" xr:uid="{00000000-0005-0000-0000-0000CE050000}"/>
    <cellStyle name="Heading 1 2 6" xfId="1487" xr:uid="{00000000-0005-0000-0000-0000CF050000}"/>
    <cellStyle name="Heading 1 3" xfId="1488" xr:uid="{00000000-0005-0000-0000-0000D0050000}"/>
    <cellStyle name="Heading 1 4" xfId="1489" xr:uid="{00000000-0005-0000-0000-0000D1050000}"/>
    <cellStyle name="Heading 1 5" xfId="1490" xr:uid="{00000000-0005-0000-0000-0000D2050000}"/>
    <cellStyle name="Heading 1 6" xfId="1491" xr:uid="{00000000-0005-0000-0000-0000D3050000}"/>
    <cellStyle name="Heading 1 7" xfId="1492" xr:uid="{00000000-0005-0000-0000-0000D4050000}"/>
    <cellStyle name="Heading 1 8" xfId="1493" xr:uid="{00000000-0005-0000-0000-0000D5050000}"/>
    <cellStyle name="Heading 1 9" xfId="1494" xr:uid="{00000000-0005-0000-0000-0000D6050000}"/>
    <cellStyle name="Heading 2 10" xfId="1495" xr:uid="{00000000-0005-0000-0000-0000D7050000}"/>
    <cellStyle name="Heading 2 11" xfId="1496" xr:uid="{00000000-0005-0000-0000-0000D8050000}"/>
    <cellStyle name="Heading 2 12" xfId="1497" xr:uid="{00000000-0005-0000-0000-0000D9050000}"/>
    <cellStyle name="Heading 2 13" xfId="1498" xr:uid="{00000000-0005-0000-0000-0000DA050000}"/>
    <cellStyle name="Heading 2 14" xfId="1499" xr:uid="{00000000-0005-0000-0000-0000DB050000}"/>
    <cellStyle name="Heading 2 15" xfId="1500" xr:uid="{00000000-0005-0000-0000-0000DC050000}"/>
    <cellStyle name="Heading 2 16" xfId="1501" xr:uid="{00000000-0005-0000-0000-0000DD050000}"/>
    <cellStyle name="Heading 2 17" xfId="1502" xr:uid="{00000000-0005-0000-0000-0000DE050000}"/>
    <cellStyle name="Heading 2 2" xfId="1503" xr:uid="{00000000-0005-0000-0000-0000DF050000}"/>
    <cellStyle name="Heading 2 2 2" xfId="1504" xr:uid="{00000000-0005-0000-0000-0000E0050000}"/>
    <cellStyle name="Heading 2 2 2 2" xfId="1505" xr:uid="{00000000-0005-0000-0000-0000E1050000}"/>
    <cellStyle name="Heading 2 2 3" xfId="1506" xr:uid="{00000000-0005-0000-0000-0000E2050000}"/>
    <cellStyle name="Heading 2 2 4" xfId="1507" xr:uid="{00000000-0005-0000-0000-0000E3050000}"/>
    <cellStyle name="Heading 2 2 5" xfId="1508" xr:uid="{00000000-0005-0000-0000-0000E4050000}"/>
    <cellStyle name="Heading 2 2 6" xfId="1509" xr:uid="{00000000-0005-0000-0000-0000E5050000}"/>
    <cellStyle name="Heading 2 3" xfId="1510" xr:uid="{00000000-0005-0000-0000-0000E6050000}"/>
    <cellStyle name="Heading 2 4" xfId="1511" xr:uid="{00000000-0005-0000-0000-0000E7050000}"/>
    <cellStyle name="Heading 2 5" xfId="1512" xr:uid="{00000000-0005-0000-0000-0000E8050000}"/>
    <cellStyle name="Heading 2 6" xfId="1513" xr:uid="{00000000-0005-0000-0000-0000E9050000}"/>
    <cellStyle name="Heading 2 7" xfId="1514" xr:uid="{00000000-0005-0000-0000-0000EA050000}"/>
    <cellStyle name="Heading 2 8" xfId="1515" xr:uid="{00000000-0005-0000-0000-0000EB050000}"/>
    <cellStyle name="Heading 2 9" xfId="1516" xr:uid="{00000000-0005-0000-0000-0000EC050000}"/>
    <cellStyle name="Heading 3 10" xfId="1517" xr:uid="{00000000-0005-0000-0000-0000ED050000}"/>
    <cellStyle name="Heading 3 11" xfId="1518" xr:uid="{00000000-0005-0000-0000-0000EE050000}"/>
    <cellStyle name="Heading 3 12" xfId="1519" xr:uid="{00000000-0005-0000-0000-0000EF050000}"/>
    <cellStyle name="Heading 3 13" xfId="1520" xr:uid="{00000000-0005-0000-0000-0000F0050000}"/>
    <cellStyle name="Heading 3 14" xfId="1521" xr:uid="{00000000-0005-0000-0000-0000F1050000}"/>
    <cellStyle name="Heading 3 15" xfId="1522" xr:uid="{00000000-0005-0000-0000-0000F2050000}"/>
    <cellStyle name="Heading 3 16" xfId="1523" xr:uid="{00000000-0005-0000-0000-0000F3050000}"/>
    <cellStyle name="Heading 3 17" xfId="1524" xr:uid="{00000000-0005-0000-0000-0000F4050000}"/>
    <cellStyle name="Heading 3 2" xfId="1525" xr:uid="{00000000-0005-0000-0000-0000F5050000}"/>
    <cellStyle name="Heading 3 2 2" xfId="1526" xr:uid="{00000000-0005-0000-0000-0000F6050000}"/>
    <cellStyle name="Heading 3 2 3" xfId="1527" xr:uid="{00000000-0005-0000-0000-0000F7050000}"/>
    <cellStyle name="Heading 3 2 4" xfId="1528" xr:uid="{00000000-0005-0000-0000-0000F8050000}"/>
    <cellStyle name="Heading 3 2 5" xfId="1529" xr:uid="{00000000-0005-0000-0000-0000F9050000}"/>
    <cellStyle name="Heading 3 2 6" xfId="1530" xr:uid="{00000000-0005-0000-0000-0000FA050000}"/>
    <cellStyle name="Heading 3 3" xfId="1531" xr:uid="{00000000-0005-0000-0000-0000FB050000}"/>
    <cellStyle name="Heading 3 4" xfId="1532" xr:uid="{00000000-0005-0000-0000-0000FC050000}"/>
    <cellStyle name="Heading 3 5" xfId="1533" xr:uid="{00000000-0005-0000-0000-0000FD050000}"/>
    <cellStyle name="Heading 3 6" xfId="1534" xr:uid="{00000000-0005-0000-0000-0000FE050000}"/>
    <cellStyle name="Heading 3 7" xfId="1535" xr:uid="{00000000-0005-0000-0000-0000FF050000}"/>
    <cellStyle name="Heading 3 8" xfId="1536" xr:uid="{00000000-0005-0000-0000-000000060000}"/>
    <cellStyle name="Heading 3 9" xfId="1537" xr:uid="{00000000-0005-0000-0000-000001060000}"/>
    <cellStyle name="Heading 4 10" xfId="1538" xr:uid="{00000000-0005-0000-0000-000002060000}"/>
    <cellStyle name="Heading 4 11" xfId="1539" xr:uid="{00000000-0005-0000-0000-000003060000}"/>
    <cellStyle name="Heading 4 12" xfId="1540" xr:uid="{00000000-0005-0000-0000-000004060000}"/>
    <cellStyle name="Heading 4 13" xfId="1541" xr:uid="{00000000-0005-0000-0000-000005060000}"/>
    <cellStyle name="Heading 4 14" xfId="1542" xr:uid="{00000000-0005-0000-0000-000006060000}"/>
    <cellStyle name="Heading 4 15" xfId="1543" xr:uid="{00000000-0005-0000-0000-000007060000}"/>
    <cellStyle name="Heading 4 16" xfId="1544" xr:uid="{00000000-0005-0000-0000-000008060000}"/>
    <cellStyle name="Heading 4 17" xfId="1545" xr:uid="{00000000-0005-0000-0000-000009060000}"/>
    <cellStyle name="Heading 4 2" xfId="1546" xr:uid="{00000000-0005-0000-0000-00000A060000}"/>
    <cellStyle name="Heading 4 2 2" xfId="1547" xr:uid="{00000000-0005-0000-0000-00000B060000}"/>
    <cellStyle name="Heading 4 2 3" xfId="1548" xr:uid="{00000000-0005-0000-0000-00000C060000}"/>
    <cellStyle name="Heading 4 2 4" xfId="1549" xr:uid="{00000000-0005-0000-0000-00000D060000}"/>
    <cellStyle name="Heading 4 2 5" xfId="1550" xr:uid="{00000000-0005-0000-0000-00000E060000}"/>
    <cellStyle name="Heading 4 2 6" xfId="1551" xr:uid="{00000000-0005-0000-0000-00000F060000}"/>
    <cellStyle name="Heading 4 3" xfId="1552" xr:uid="{00000000-0005-0000-0000-000010060000}"/>
    <cellStyle name="Heading 4 4" xfId="1553" xr:uid="{00000000-0005-0000-0000-000011060000}"/>
    <cellStyle name="Heading 4 5" xfId="1554" xr:uid="{00000000-0005-0000-0000-000012060000}"/>
    <cellStyle name="Heading 4 6" xfId="1555" xr:uid="{00000000-0005-0000-0000-000013060000}"/>
    <cellStyle name="Heading 4 7" xfId="1556" xr:uid="{00000000-0005-0000-0000-000014060000}"/>
    <cellStyle name="Heading 4 8" xfId="1557" xr:uid="{00000000-0005-0000-0000-000015060000}"/>
    <cellStyle name="Heading 4 9" xfId="1558" xr:uid="{00000000-0005-0000-0000-000016060000}"/>
    <cellStyle name="Heading1" xfId="1559" xr:uid="{00000000-0005-0000-0000-000017060000}"/>
    <cellStyle name="Heading2" xfId="1560" xr:uid="{00000000-0005-0000-0000-000018060000}"/>
    <cellStyle name="Hyperlink 2" xfId="1561" xr:uid="{00000000-0005-0000-0000-000019060000}"/>
    <cellStyle name="Hyperlink 2 10" xfId="1562" xr:uid="{00000000-0005-0000-0000-00001A060000}"/>
    <cellStyle name="Hyperlink 2 10 2" xfId="1563" xr:uid="{00000000-0005-0000-0000-00001B060000}"/>
    <cellStyle name="Hyperlink 2 11" xfId="1564" xr:uid="{00000000-0005-0000-0000-00001C060000}"/>
    <cellStyle name="Hyperlink 2 11 2" xfId="1565" xr:uid="{00000000-0005-0000-0000-00001D060000}"/>
    <cellStyle name="Hyperlink 2 2" xfId="1566" xr:uid="{00000000-0005-0000-0000-00001E060000}"/>
    <cellStyle name="Hyperlink 2 3" xfId="1567" xr:uid="{00000000-0005-0000-0000-00001F060000}"/>
    <cellStyle name="Hyperlink 2 4" xfId="1568" xr:uid="{00000000-0005-0000-0000-000020060000}"/>
    <cellStyle name="Hyperlink 2 5" xfId="1569" xr:uid="{00000000-0005-0000-0000-000021060000}"/>
    <cellStyle name="Hyperlink 2 6" xfId="1570" xr:uid="{00000000-0005-0000-0000-000022060000}"/>
    <cellStyle name="Hyperlink 2 7" xfId="1571" xr:uid="{00000000-0005-0000-0000-000023060000}"/>
    <cellStyle name="Hyperlink 2 8" xfId="1572" xr:uid="{00000000-0005-0000-0000-000024060000}"/>
    <cellStyle name="Hyperlink 2 9" xfId="1573" xr:uid="{00000000-0005-0000-0000-000025060000}"/>
    <cellStyle name="Input 10" xfId="1574" xr:uid="{00000000-0005-0000-0000-000026060000}"/>
    <cellStyle name="Input 11" xfId="1575" xr:uid="{00000000-0005-0000-0000-000027060000}"/>
    <cellStyle name="Input 12" xfId="1576" xr:uid="{00000000-0005-0000-0000-000028060000}"/>
    <cellStyle name="Input 13" xfId="1577" xr:uid="{00000000-0005-0000-0000-000029060000}"/>
    <cellStyle name="Input 14" xfId="1578" xr:uid="{00000000-0005-0000-0000-00002A060000}"/>
    <cellStyle name="Input 15" xfId="1579" xr:uid="{00000000-0005-0000-0000-00002B060000}"/>
    <cellStyle name="Input 16" xfId="1580" xr:uid="{00000000-0005-0000-0000-00002C060000}"/>
    <cellStyle name="Input 17" xfId="1581" xr:uid="{00000000-0005-0000-0000-00002D060000}"/>
    <cellStyle name="Input 2" xfId="1582" xr:uid="{00000000-0005-0000-0000-00002E060000}"/>
    <cellStyle name="Input 2 2" xfId="1583" xr:uid="{00000000-0005-0000-0000-00002F060000}"/>
    <cellStyle name="Input 2 3" xfId="1584" xr:uid="{00000000-0005-0000-0000-000030060000}"/>
    <cellStyle name="Input 2 4" xfId="1585" xr:uid="{00000000-0005-0000-0000-000031060000}"/>
    <cellStyle name="Input 2 5" xfId="1586" xr:uid="{00000000-0005-0000-0000-000032060000}"/>
    <cellStyle name="Input 2 6" xfId="1587" xr:uid="{00000000-0005-0000-0000-000033060000}"/>
    <cellStyle name="Input 3" xfId="1588" xr:uid="{00000000-0005-0000-0000-000034060000}"/>
    <cellStyle name="Input 4" xfId="1589" xr:uid="{00000000-0005-0000-0000-000035060000}"/>
    <cellStyle name="Input 5" xfId="1590" xr:uid="{00000000-0005-0000-0000-000036060000}"/>
    <cellStyle name="Input 6" xfId="1591" xr:uid="{00000000-0005-0000-0000-000037060000}"/>
    <cellStyle name="Input 7" xfId="1592" xr:uid="{00000000-0005-0000-0000-000038060000}"/>
    <cellStyle name="Input 8" xfId="1593" xr:uid="{00000000-0005-0000-0000-000039060000}"/>
    <cellStyle name="Input 9" xfId="1594" xr:uid="{00000000-0005-0000-0000-00003A060000}"/>
    <cellStyle name="Linked Cell 10" xfId="1595" xr:uid="{00000000-0005-0000-0000-00003B060000}"/>
    <cellStyle name="Linked Cell 11" xfId="1596" xr:uid="{00000000-0005-0000-0000-00003C060000}"/>
    <cellStyle name="Linked Cell 12" xfId="1597" xr:uid="{00000000-0005-0000-0000-00003D060000}"/>
    <cellStyle name="Linked Cell 13" xfId="1598" xr:uid="{00000000-0005-0000-0000-00003E060000}"/>
    <cellStyle name="Linked Cell 14" xfId="1599" xr:uid="{00000000-0005-0000-0000-00003F060000}"/>
    <cellStyle name="Linked Cell 15" xfId="1600" xr:uid="{00000000-0005-0000-0000-000040060000}"/>
    <cellStyle name="Linked Cell 16" xfId="1601" xr:uid="{00000000-0005-0000-0000-000041060000}"/>
    <cellStyle name="Linked Cell 17" xfId="1602" xr:uid="{00000000-0005-0000-0000-000042060000}"/>
    <cellStyle name="Linked Cell 2" xfId="1603" xr:uid="{00000000-0005-0000-0000-000043060000}"/>
    <cellStyle name="Linked Cell 2 2" xfId="1604" xr:uid="{00000000-0005-0000-0000-000044060000}"/>
    <cellStyle name="Linked Cell 2 3" xfId="1605" xr:uid="{00000000-0005-0000-0000-000045060000}"/>
    <cellStyle name="Linked Cell 2 4" xfId="1606" xr:uid="{00000000-0005-0000-0000-000046060000}"/>
    <cellStyle name="Linked Cell 2 5" xfId="1607" xr:uid="{00000000-0005-0000-0000-000047060000}"/>
    <cellStyle name="Linked Cell 2 6" xfId="1608" xr:uid="{00000000-0005-0000-0000-000048060000}"/>
    <cellStyle name="Linked Cell 3" xfId="1609" xr:uid="{00000000-0005-0000-0000-000049060000}"/>
    <cellStyle name="Linked Cell 4" xfId="1610" xr:uid="{00000000-0005-0000-0000-00004A060000}"/>
    <cellStyle name="Linked Cell 5" xfId="1611" xr:uid="{00000000-0005-0000-0000-00004B060000}"/>
    <cellStyle name="Linked Cell 6" xfId="1612" xr:uid="{00000000-0005-0000-0000-00004C060000}"/>
    <cellStyle name="Linked Cell 7" xfId="1613" xr:uid="{00000000-0005-0000-0000-00004D060000}"/>
    <cellStyle name="Linked Cell 8" xfId="1614" xr:uid="{00000000-0005-0000-0000-00004E060000}"/>
    <cellStyle name="Linked Cell 9" xfId="1615" xr:uid="{00000000-0005-0000-0000-00004F060000}"/>
    <cellStyle name="Neutral 10" xfId="1616" xr:uid="{00000000-0005-0000-0000-000050060000}"/>
    <cellStyle name="Neutral 11" xfId="1617" xr:uid="{00000000-0005-0000-0000-000051060000}"/>
    <cellStyle name="Neutral 12" xfId="1618" xr:uid="{00000000-0005-0000-0000-000052060000}"/>
    <cellStyle name="Neutral 13" xfId="1619" xr:uid="{00000000-0005-0000-0000-000053060000}"/>
    <cellStyle name="Neutral 14" xfId="1620" xr:uid="{00000000-0005-0000-0000-000054060000}"/>
    <cellStyle name="Neutral 15" xfId="1621" xr:uid="{00000000-0005-0000-0000-000055060000}"/>
    <cellStyle name="Neutral 16" xfId="1622" xr:uid="{00000000-0005-0000-0000-000056060000}"/>
    <cellStyle name="Neutral 17" xfId="1623" xr:uid="{00000000-0005-0000-0000-000057060000}"/>
    <cellStyle name="Neutral 2" xfId="1624" xr:uid="{00000000-0005-0000-0000-000058060000}"/>
    <cellStyle name="Neutral 2 2" xfId="1625" xr:uid="{00000000-0005-0000-0000-000059060000}"/>
    <cellStyle name="Neutral 2 3" xfId="1626" xr:uid="{00000000-0005-0000-0000-00005A060000}"/>
    <cellStyle name="Neutral 2 4" xfId="1627" xr:uid="{00000000-0005-0000-0000-00005B060000}"/>
    <cellStyle name="Neutral 2 5" xfId="1628" xr:uid="{00000000-0005-0000-0000-00005C060000}"/>
    <cellStyle name="Neutral 2 6" xfId="1629" xr:uid="{00000000-0005-0000-0000-00005D060000}"/>
    <cellStyle name="Neutral 3" xfId="1630" xr:uid="{00000000-0005-0000-0000-00005E060000}"/>
    <cellStyle name="Neutral 4" xfId="1631" xr:uid="{00000000-0005-0000-0000-00005F060000}"/>
    <cellStyle name="Neutral 5" xfId="1632" xr:uid="{00000000-0005-0000-0000-000060060000}"/>
    <cellStyle name="Neutral 6" xfId="1633" xr:uid="{00000000-0005-0000-0000-000061060000}"/>
    <cellStyle name="Neutral 7" xfId="1634" xr:uid="{00000000-0005-0000-0000-000062060000}"/>
    <cellStyle name="Neutral 8" xfId="1635" xr:uid="{00000000-0005-0000-0000-000063060000}"/>
    <cellStyle name="Neutral 9" xfId="1636" xr:uid="{00000000-0005-0000-0000-000064060000}"/>
    <cellStyle name="Normal" xfId="0" builtinId="0"/>
    <cellStyle name="Normal 10" xfId="1637" xr:uid="{00000000-0005-0000-0000-000066060000}"/>
    <cellStyle name="Normal 10 10" xfId="1638" xr:uid="{00000000-0005-0000-0000-000067060000}"/>
    <cellStyle name="Normal 10 10 2" xfId="1639" xr:uid="{00000000-0005-0000-0000-000068060000}"/>
    <cellStyle name="Normal 10 11" xfId="1640" xr:uid="{00000000-0005-0000-0000-000069060000}"/>
    <cellStyle name="Normal 10 11 2" xfId="1641" xr:uid="{00000000-0005-0000-0000-00006A060000}"/>
    <cellStyle name="Normal 10 12" xfId="1642" xr:uid="{00000000-0005-0000-0000-00006B060000}"/>
    <cellStyle name="Normal 10 12 2" xfId="1643" xr:uid="{00000000-0005-0000-0000-00006C060000}"/>
    <cellStyle name="Normal 10 13" xfId="1644" xr:uid="{00000000-0005-0000-0000-00006D060000}"/>
    <cellStyle name="Normal 10 13 2" xfId="1645" xr:uid="{00000000-0005-0000-0000-00006E060000}"/>
    <cellStyle name="Normal 10 14" xfId="1646" xr:uid="{00000000-0005-0000-0000-00006F060000}"/>
    <cellStyle name="Normal 10 14 2" xfId="1647" xr:uid="{00000000-0005-0000-0000-000070060000}"/>
    <cellStyle name="Normal 10 15" xfId="1648" xr:uid="{00000000-0005-0000-0000-000071060000}"/>
    <cellStyle name="Normal 10 15 2" xfId="1649" xr:uid="{00000000-0005-0000-0000-000072060000}"/>
    <cellStyle name="Normal 10 16" xfId="1650" xr:uid="{00000000-0005-0000-0000-000073060000}"/>
    <cellStyle name="Normal 10 17" xfId="1651" xr:uid="{00000000-0005-0000-0000-000074060000}"/>
    <cellStyle name="Normal 10 18" xfId="1652" xr:uid="{00000000-0005-0000-0000-000075060000}"/>
    <cellStyle name="Normal 10 19" xfId="1653" xr:uid="{00000000-0005-0000-0000-000076060000}"/>
    <cellStyle name="Normal 10 2" xfId="1654" xr:uid="{00000000-0005-0000-0000-000077060000}"/>
    <cellStyle name="Normal 10 2 2" xfId="1655" xr:uid="{00000000-0005-0000-0000-000078060000}"/>
    <cellStyle name="Normal 10 3" xfId="1656" xr:uid="{00000000-0005-0000-0000-000079060000}"/>
    <cellStyle name="Normal 10 3 2" xfId="1657" xr:uid="{00000000-0005-0000-0000-00007A060000}"/>
    <cellStyle name="Normal 10 4" xfId="1658" xr:uid="{00000000-0005-0000-0000-00007B060000}"/>
    <cellStyle name="Normal 10 4 2" xfId="1659" xr:uid="{00000000-0005-0000-0000-00007C060000}"/>
    <cellStyle name="Normal 10 5" xfId="1660" xr:uid="{00000000-0005-0000-0000-00007D060000}"/>
    <cellStyle name="Normal 10 5 2" xfId="1661" xr:uid="{00000000-0005-0000-0000-00007E060000}"/>
    <cellStyle name="Normal 10 6" xfId="1662" xr:uid="{00000000-0005-0000-0000-00007F060000}"/>
    <cellStyle name="Normal 10 6 2" xfId="1663" xr:uid="{00000000-0005-0000-0000-000080060000}"/>
    <cellStyle name="Normal 10 7" xfId="1664" xr:uid="{00000000-0005-0000-0000-000081060000}"/>
    <cellStyle name="Normal 10 7 2" xfId="1665" xr:uid="{00000000-0005-0000-0000-000082060000}"/>
    <cellStyle name="Normal 10 8" xfId="1666" xr:uid="{00000000-0005-0000-0000-000083060000}"/>
    <cellStyle name="Normal 10 8 2" xfId="1667" xr:uid="{00000000-0005-0000-0000-000084060000}"/>
    <cellStyle name="Normal 10 9" xfId="1668" xr:uid="{00000000-0005-0000-0000-000085060000}"/>
    <cellStyle name="Normal 10 9 2" xfId="1669" xr:uid="{00000000-0005-0000-0000-000086060000}"/>
    <cellStyle name="Normal 11" xfId="1670" xr:uid="{00000000-0005-0000-0000-000087060000}"/>
    <cellStyle name="Normal 11 10" xfId="1671" xr:uid="{00000000-0005-0000-0000-000088060000}"/>
    <cellStyle name="Normal 11 10 2" xfId="1672" xr:uid="{00000000-0005-0000-0000-000089060000}"/>
    <cellStyle name="Normal 11 11" xfId="1673" xr:uid="{00000000-0005-0000-0000-00008A060000}"/>
    <cellStyle name="Normal 11 11 2" xfId="1674" xr:uid="{00000000-0005-0000-0000-00008B060000}"/>
    <cellStyle name="Normal 11 12" xfId="1675" xr:uid="{00000000-0005-0000-0000-00008C060000}"/>
    <cellStyle name="Normal 11 12 2" xfId="1676" xr:uid="{00000000-0005-0000-0000-00008D060000}"/>
    <cellStyle name="Normal 11 13" xfId="1677" xr:uid="{00000000-0005-0000-0000-00008E060000}"/>
    <cellStyle name="Normal 11 13 2" xfId="1678" xr:uid="{00000000-0005-0000-0000-00008F060000}"/>
    <cellStyle name="Normal 11 14" xfId="1679" xr:uid="{00000000-0005-0000-0000-000090060000}"/>
    <cellStyle name="Normal 11 14 2" xfId="1680" xr:uid="{00000000-0005-0000-0000-000091060000}"/>
    <cellStyle name="Normal 11 15" xfId="1681" xr:uid="{00000000-0005-0000-0000-000092060000}"/>
    <cellStyle name="Normal 11 15 2" xfId="1682" xr:uid="{00000000-0005-0000-0000-000093060000}"/>
    <cellStyle name="Normal 11 16" xfId="1683" xr:uid="{00000000-0005-0000-0000-000094060000}"/>
    <cellStyle name="Normal 11 2" xfId="1684" xr:uid="{00000000-0005-0000-0000-000095060000}"/>
    <cellStyle name="Normal 11 2 2" xfId="1685" xr:uid="{00000000-0005-0000-0000-000096060000}"/>
    <cellStyle name="Normal 11 3" xfId="1686" xr:uid="{00000000-0005-0000-0000-000097060000}"/>
    <cellStyle name="Normal 11 3 2" xfId="1687" xr:uid="{00000000-0005-0000-0000-000098060000}"/>
    <cellStyle name="Normal 11 4" xfId="1688" xr:uid="{00000000-0005-0000-0000-000099060000}"/>
    <cellStyle name="Normal 11 4 2" xfId="1689" xr:uid="{00000000-0005-0000-0000-00009A060000}"/>
    <cellStyle name="Normal 11 5" xfId="1690" xr:uid="{00000000-0005-0000-0000-00009B060000}"/>
    <cellStyle name="Normal 11 5 2" xfId="1691" xr:uid="{00000000-0005-0000-0000-00009C060000}"/>
    <cellStyle name="Normal 11 6" xfId="1692" xr:uid="{00000000-0005-0000-0000-00009D060000}"/>
    <cellStyle name="Normal 11 6 2" xfId="1693" xr:uid="{00000000-0005-0000-0000-00009E060000}"/>
    <cellStyle name="Normal 11 7" xfId="1694" xr:uid="{00000000-0005-0000-0000-00009F060000}"/>
    <cellStyle name="Normal 11 7 2" xfId="1695" xr:uid="{00000000-0005-0000-0000-0000A0060000}"/>
    <cellStyle name="Normal 11 8" xfId="1696" xr:uid="{00000000-0005-0000-0000-0000A1060000}"/>
    <cellStyle name="Normal 11 8 2" xfId="1697" xr:uid="{00000000-0005-0000-0000-0000A2060000}"/>
    <cellStyle name="Normal 11 9" xfId="1698" xr:uid="{00000000-0005-0000-0000-0000A3060000}"/>
    <cellStyle name="Normal 11 9 2" xfId="1699" xr:uid="{00000000-0005-0000-0000-0000A4060000}"/>
    <cellStyle name="Normal 12" xfId="1700" xr:uid="{00000000-0005-0000-0000-0000A5060000}"/>
    <cellStyle name="Normal 12 10" xfId="1701" xr:uid="{00000000-0005-0000-0000-0000A6060000}"/>
    <cellStyle name="Normal 12 10 2" xfId="1702" xr:uid="{00000000-0005-0000-0000-0000A7060000}"/>
    <cellStyle name="Normal 12 11" xfId="1703" xr:uid="{00000000-0005-0000-0000-0000A8060000}"/>
    <cellStyle name="Normal 12 11 2" xfId="1704" xr:uid="{00000000-0005-0000-0000-0000A9060000}"/>
    <cellStyle name="Normal 12 12" xfId="1705" xr:uid="{00000000-0005-0000-0000-0000AA060000}"/>
    <cellStyle name="Normal 12 12 2" xfId="1706" xr:uid="{00000000-0005-0000-0000-0000AB060000}"/>
    <cellStyle name="Normal 12 13" xfId="1707" xr:uid="{00000000-0005-0000-0000-0000AC060000}"/>
    <cellStyle name="Normal 12 13 2" xfId="1708" xr:uid="{00000000-0005-0000-0000-0000AD060000}"/>
    <cellStyle name="Normal 12 14" xfId="1709" xr:uid="{00000000-0005-0000-0000-0000AE060000}"/>
    <cellStyle name="Normal 12 14 2" xfId="1710" xr:uid="{00000000-0005-0000-0000-0000AF060000}"/>
    <cellStyle name="Normal 12 14 3" xfId="1711" xr:uid="{00000000-0005-0000-0000-0000B0060000}"/>
    <cellStyle name="Normal 12 15" xfId="1712" xr:uid="{00000000-0005-0000-0000-0000B1060000}"/>
    <cellStyle name="Normal 12 15 2" xfId="1713" xr:uid="{00000000-0005-0000-0000-0000B2060000}"/>
    <cellStyle name="Normal 12 2" xfId="1714" xr:uid="{00000000-0005-0000-0000-0000B3060000}"/>
    <cellStyle name="Normal 12 2 2" xfId="1715" xr:uid="{00000000-0005-0000-0000-0000B4060000}"/>
    <cellStyle name="Normal 12 3" xfId="1716" xr:uid="{00000000-0005-0000-0000-0000B5060000}"/>
    <cellStyle name="Normal 12 3 2" xfId="1717" xr:uid="{00000000-0005-0000-0000-0000B6060000}"/>
    <cellStyle name="Normal 12 4" xfId="1718" xr:uid="{00000000-0005-0000-0000-0000B7060000}"/>
    <cellStyle name="Normal 12 4 2" xfId="1719" xr:uid="{00000000-0005-0000-0000-0000B8060000}"/>
    <cellStyle name="Normal 12 5" xfId="1720" xr:uid="{00000000-0005-0000-0000-0000B9060000}"/>
    <cellStyle name="Normal 12 5 2" xfId="1721" xr:uid="{00000000-0005-0000-0000-0000BA060000}"/>
    <cellStyle name="Normal 12 6" xfId="1722" xr:uid="{00000000-0005-0000-0000-0000BB060000}"/>
    <cellStyle name="Normal 12 6 2" xfId="1723" xr:uid="{00000000-0005-0000-0000-0000BC060000}"/>
    <cellStyle name="Normal 12 7" xfId="1724" xr:uid="{00000000-0005-0000-0000-0000BD060000}"/>
    <cellStyle name="Normal 12 7 2" xfId="1725" xr:uid="{00000000-0005-0000-0000-0000BE060000}"/>
    <cellStyle name="Normal 12 8" xfId="1726" xr:uid="{00000000-0005-0000-0000-0000BF060000}"/>
    <cellStyle name="Normal 12 8 2" xfId="1727" xr:uid="{00000000-0005-0000-0000-0000C0060000}"/>
    <cellStyle name="Normal 12 9" xfId="1728" xr:uid="{00000000-0005-0000-0000-0000C1060000}"/>
    <cellStyle name="Normal 12 9 2" xfId="1729" xr:uid="{00000000-0005-0000-0000-0000C2060000}"/>
    <cellStyle name="Normal 13" xfId="1730" xr:uid="{00000000-0005-0000-0000-0000C3060000}"/>
    <cellStyle name="Normal 13 2" xfId="1731" xr:uid="{00000000-0005-0000-0000-0000C4060000}"/>
    <cellStyle name="Normal 14" xfId="1732" xr:uid="{00000000-0005-0000-0000-0000C5060000}"/>
    <cellStyle name="Normal 14 10" xfId="1733" xr:uid="{00000000-0005-0000-0000-0000C6060000}"/>
    <cellStyle name="Normal 14 10 2" xfId="1734" xr:uid="{00000000-0005-0000-0000-0000C7060000}"/>
    <cellStyle name="Normal 14 11" xfId="1735" xr:uid="{00000000-0005-0000-0000-0000C8060000}"/>
    <cellStyle name="Normal 14 11 2" xfId="1736" xr:uid="{00000000-0005-0000-0000-0000C9060000}"/>
    <cellStyle name="Normal 14 12" xfId="1737" xr:uid="{00000000-0005-0000-0000-0000CA060000}"/>
    <cellStyle name="Normal 14 12 2" xfId="1738" xr:uid="{00000000-0005-0000-0000-0000CB060000}"/>
    <cellStyle name="Normal 14 13" xfId="1739" xr:uid="{00000000-0005-0000-0000-0000CC060000}"/>
    <cellStyle name="Normal 14 13 2" xfId="1740" xr:uid="{00000000-0005-0000-0000-0000CD060000}"/>
    <cellStyle name="Normal 14 14" xfId="1741" xr:uid="{00000000-0005-0000-0000-0000CE060000}"/>
    <cellStyle name="Normal 14 14 2" xfId="1742" xr:uid="{00000000-0005-0000-0000-0000CF060000}"/>
    <cellStyle name="Normal 14 15" xfId="1743" xr:uid="{00000000-0005-0000-0000-0000D0060000}"/>
    <cellStyle name="Normal 14 15 2" xfId="1744" xr:uid="{00000000-0005-0000-0000-0000D1060000}"/>
    <cellStyle name="Normal 14 15 3" xfId="1745" xr:uid="{00000000-0005-0000-0000-0000D2060000}"/>
    <cellStyle name="Normal 14 16" xfId="1746" xr:uid="{00000000-0005-0000-0000-0000D3060000}"/>
    <cellStyle name="Normal 14 17" xfId="1747" xr:uid="{00000000-0005-0000-0000-0000D4060000}"/>
    <cellStyle name="Normal 14 18" xfId="1748" xr:uid="{00000000-0005-0000-0000-0000D5060000}"/>
    <cellStyle name="Normal 14 19" xfId="1749" xr:uid="{00000000-0005-0000-0000-0000D6060000}"/>
    <cellStyle name="Normal 14 2" xfId="1750" xr:uid="{00000000-0005-0000-0000-0000D7060000}"/>
    <cellStyle name="Normal 14 2 2" xfId="1751" xr:uid="{00000000-0005-0000-0000-0000D8060000}"/>
    <cellStyle name="Normal 14 3" xfId="1752" xr:uid="{00000000-0005-0000-0000-0000D9060000}"/>
    <cellStyle name="Normal 14 3 2" xfId="1753" xr:uid="{00000000-0005-0000-0000-0000DA060000}"/>
    <cellStyle name="Normal 14 4" xfId="1754" xr:uid="{00000000-0005-0000-0000-0000DB060000}"/>
    <cellStyle name="Normal 14 4 2" xfId="1755" xr:uid="{00000000-0005-0000-0000-0000DC060000}"/>
    <cellStyle name="Normal 14 5" xfId="1756" xr:uid="{00000000-0005-0000-0000-0000DD060000}"/>
    <cellStyle name="Normal 14 5 2" xfId="1757" xr:uid="{00000000-0005-0000-0000-0000DE060000}"/>
    <cellStyle name="Normal 14 6" xfId="1758" xr:uid="{00000000-0005-0000-0000-0000DF060000}"/>
    <cellStyle name="Normal 14 6 2" xfId="1759" xr:uid="{00000000-0005-0000-0000-0000E0060000}"/>
    <cellStyle name="Normal 14 7" xfId="1760" xr:uid="{00000000-0005-0000-0000-0000E1060000}"/>
    <cellStyle name="Normal 14 7 2" xfId="1761" xr:uid="{00000000-0005-0000-0000-0000E2060000}"/>
    <cellStyle name="Normal 14 8" xfId="1762" xr:uid="{00000000-0005-0000-0000-0000E3060000}"/>
    <cellStyle name="Normal 14 8 2" xfId="1763" xr:uid="{00000000-0005-0000-0000-0000E4060000}"/>
    <cellStyle name="Normal 14 9" xfId="1764" xr:uid="{00000000-0005-0000-0000-0000E5060000}"/>
    <cellStyle name="Normal 14 9 2" xfId="1765" xr:uid="{00000000-0005-0000-0000-0000E6060000}"/>
    <cellStyle name="Normal 15" xfId="1766" xr:uid="{00000000-0005-0000-0000-0000E7060000}"/>
    <cellStyle name="Normal 15 2" xfId="1767" xr:uid="{00000000-0005-0000-0000-0000E8060000}"/>
    <cellStyle name="Normal 16" xfId="1768" xr:uid="{00000000-0005-0000-0000-0000E9060000}"/>
    <cellStyle name="Normal 16 10" xfId="1769" xr:uid="{00000000-0005-0000-0000-0000EA060000}"/>
    <cellStyle name="Normal 16 10 2" xfId="1770" xr:uid="{00000000-0005-0000-0000-0000EB060000}"/>
    <cellStyle name="Normal 16 11" xfId="1771" xr:uid="{00000000-0005-0000-0000-0000EC060000}"/>
    <cellStyle name="Normal 16 11 2" xfId="1772" xr:uid="{00000000-0005-0000-0000-0000ED060000}"/>
    <cellStyle name="Normal 16 12" xfId="1773" xr:uid="{00000000-0005-0000-0000-0000EE060000}"/>
    <cellStyle name="Normal 16 12 2" xfId="1774" xr:uid="{00000000-0005-0000-0000-0000EF060000}"/>
    <cellStyle name="Normal 16 13" xfId="1775" xr:uid="{00000000-0005-0000-0000-0000F0060000}"/>
    <cellStyle name="Normal 16 13 2" xfId="1776" xr:uid="{00000000-0005-0000-0000-0000F1060000}"/>
    <cellStyle name="Normal 16 14" xfId="1777" xr:uid="{00000000-0005-0000-0000-0000F2060000}"/>
    <cellStyle name="Normal 16 14 2" xfId="1778" xr:uid="{00000000-0005-0000-0000-0000F3060000}"/>
    <cellStyle name="Normal 16 15" xfId="1779" xr:uid="{00000000-0005-0000-0000-0000F4060000}"/>
    <cellStyle name="Normal 16 15 2" xfId="1780" xr:uid="{00000000-0005-0000-0000-0000F5060000}"/>
    <cellStyle name="Normal 16 16" xfId="1781" xr:uid="{00000000-0005-0000-0000-0000F6060000}"/>
    <cellStyle name="Normal 16 17" xfId="1782" xr:uid="{00000000-0005-0000-0000-0000F7060000}"/>
    <cellStyle name="Normal 16 18" xfId="1783" xr:uid="{00000000-0005-0000-0000-0000F8060000}"/>
    <cellStyle name="Normal 16 19" xfId="1784" xr:uid="{00000000-0005-0000-0000-0000F9060000}"/>
    <cellStyle name="Normal 16 2" xfId="1785" xr:uid="{00000000-0005-0000-0000-0000FA060000}"/>
    <cellStyle name="Normal 16 2 2" xfId="1786" xr:uid="{00000000-0005-0000-0000-0000FB060000}"/>
    <cellStyle name="Normal 16 20" xfId="1787" xr:uid="{00000000-0005-0000-0000-0000FC060000}"/>
    <cellStyle name="Normal 16 21" xfId="1788" xr:uid="{00000000-0005-0000-0000-0000FD060000}"/>
    <cellStyle name="Normal 16 22" xfId="1789" xr:uid="{00000000-0005-0000-0000-0000FE060000}"/>
    <cellStyle name="Normal 16 3" xfId="1790" xr:uid="{00000000-0005-0000-0000-0000FF060000}"/>
    <cellStyle name="Normal 16 3 2" xfId="1791" xr:uid="{00000000-0005-0000-0000-000000070000}"/>
    <cellStyle name="Normal 16 4" xfId="1792" xr:uid="{00000000-0005-0000-0000-000001070000}"/>
    <cellStyle name="Normal 16 4 2" xfId="1793" xr:uid="{00000000-0005-0000-0000-000002070000}"/>
    <cellStyle name="Normal 16 5" xfId="1794" xr:uid="{00000000-0005-0000-0000-000003070000}"/>
    <cellStyle name="Normal 16 5 2" xfId="1795" xr:uid="{00000000-0005-0000-0000-000004070000}"/>
    <cellStyle name="Normal 16 6" xfId="1796" xr:uid="{00000000-0005-0000-0000-000005070000}"/>
    <cellStyle name="Normal 16 6 2" xfId="1797" xr:uid="{00000000-0005-0000-0000-000006070000}"/>
    <cellStyle name="Normal 16 7" xfId="1798" xr:uid="{00000000-0005-0000-0000-000007070000}"/>
    <cellStyle name="Normal 16 7 2" xfId="1799" xr:uid="{00000000-0005-0000-0000-000008070000}"/>
    <cellStyle name="Normal 16 8" xfId="1800" xr:uid="{00000000-0005-0000-0000-000009070000}"/>
    <cellStyle name="Normal 16 8 2" xfId="1801" xr:uid="{00000000-0005-0000-0000-00000A070000}"/>
    <cellStyle name="Normal 16 9" xfId="1802" xr:uid="{00000000-0005-0000-0000-00000B070000}"/>
    <cellStyle name="Normal 16 9 2" xfId="1803" xr:uid="{00000000-0005-0000-0000-00000C070000}"/>
    <cellStyle name="Normal 17" xfId="1804" xr:uid="{00000000-0005-0000-0000-00000D070000}"/>
    <cellStyle name="Normal 17 2" xfId="1805" xr:uid="{00000000-0005-0000-0000-00000E070000}"/>
    <cellStyle name="Normal 17 2 2" xfId="1806" xr:uid="{00000000-0005-0000-0000-00000F070000}"/>
    <cellStyle name="Normal 17 2 2 2" xfId="1807" xr:uid="{00000000-0005-0000-0000-000010070000}"/>
    <cellStyle name="Normal 17 2 3" xfId="1808" xr:uid="{00000000-0005-0000-0000-000011070000}"/>
    <cellStyle name="Normal 17 2 3 2" xfId="1809" xr:uid="{00000000-0005-0000-0000-000012070000}"/>
    <cellStyle name="Normal 17 2 4" xfId="1810" xr:uid="{00000000-0005-0000-0000-000013070000}"/>
    <cellStyle name="Normal 17 3" xfId="1811" xr:uid="{00000000-0005-0000-0000-000014070000}"/>
    <cellStyle name="Normal 17 4" xfId="1812" xr:uid="{00000000-0005-0000-0000-000015070000}"/>
    <cellStyle name="Normal 17 5" xfId="1813" xr:uid="{00000000-0005-0000-0000-000016070000}"/>
    <cellStyle name="Normal 17 6" xfId="1814" xr:uid="{00000000-0005-0000-0000-000017070000}"/>
    <cellStyle name="Normal 18" xfId="1815" xr:uid="{00000000-0005-0000-0000-000018070000}"/>
    <cellStyle name="Normal 18 10" xfId="1816" xr:uid="{00000000-0005-0000-0000-000019070000}"/>
    <cellStyle name="Normal 18 10 2" xfId="1817" xr:uid="{00000000-0005-0000-0000-00001A070000}"/>
    <cellStyle name="Normal 18 11" xfId="1818" xr:uid="{00000000-0005-0000-0000-00001B070000}"/>
    <cellStyle name="Normal 18 11 2" xfId="1819" xr:uid="{00000000-0005-0000-0000-00001C070000}"/>
    <cellStyle name="Normal 18 12" xfId="1820" xr:uid="{00000000-0005-0000-0000-00001D070000}"/>
    <cellStyle name="Normal 18 12 2" xfId="1821" xr:uid="{00000000-0005-0000-0000-00001E070000}"/>
    <cellStyle name="Normal 18 13" xfId="1822" xr:uid="{00000000-0005-0000-0000-00001F070000}"/>
    <cellStyle name="Normal 18 13 2" xfId="1823" xr:uid="{00000000-0005-0000-0000-000020070000}"/>
    <cellStyle name="Normal 18 14" xfId="1824" xr:uid="{00000000-0005-0000-0000-000021070000}"/>
    <cellStyle name="Normal 18 14 2" xfId="1825" xr:uid="{00000000-0005-0000-0000-000022070000}"/>
    <cellStyle name="Normal 18 15" xfId="1826" xr:uid="{00000000-0005-0000-0000-000023070000}"/>
    <cellStyle name="Normal 18 15 2" xfId="1827" xr:uid="{00000000-0005-0000-0000-000024070000}"/>
    <cellStyle name="Normal 18 16" xfId="1828" xr:uid="{00000000-0005-0000-0000-000025070000}"/>
    <cellStyle name="Normal 18 17" xfId="1829" xr:uid="{00000000-0005-0000-0000-000026070000}"/>
    <cellStyle name="Normal 18 18" xfId="1830" xr:uid="{00000000-0005-0000-0000-000027070000}"/>
    <cellStyle name="Normal 18 19" xfId="1831" xr:uid="{00000000-0005-0000-0000-000028070000}"/>
    <cellStyle name="Normal 18 2" xfId="1832" xr:uid="{00000000-0005-0000-0000-000029070000}"/>
    <cellStyle name="Normal 18 2 2" xfId="1833" xr:uid="{00000000-0005-0000-0000-00002A070000}"/>
    <cellStyle name="Normal 18 20" xfId="1834" xr:uid="{00000000-0005-0000-0000-00002B070000}"/>
    <cellStyle name="Normal 18 21" xfId="1835" xr:uid="{00000000-0005-0000-0000-00002C070000}"/>
    <cellStyle name="Normal 18 3" xfId="1836" xr:uid="{00000000-0005-0000-0000-00002D070000}"/>
    <cellStyle name="Normal 18 3 2" xfId="1837" xr:uid="{00000000-0005-0000-0000-00002E070000}"/>
    <cellStyle name="Normal 18 4" xfId="1838" xr:uid="{00000000-0005-0000-0000-00002F070000}"/>
    <cellStyle name="Normal 18 4 2" xfId="1839" xr:uid="{00000000-0005-0000-0000-000030070000}"/>
    <cellStyle name="Normal 18 5" xfId="1840" xr:uid="{00000000-0005-0000-0000-000031070000}"/>
    <cellStyle name="Normal 18 5 2" xfId="1841" xr:uid="{00000000-0005-0000-0000-000032070000}"/>
    <cellStyle name="Normal 18 6" xfId="1842" xr:uid="{00000000-0005-0000-0000-000033070000}"/>
    <cellStyle name="Normal 18 6 2" xfId="1843" xr:uid="{00000000-0005-0000-0000-000034070000}"/>
    <cellStyle name="Normal 18 7" xfId="1844" xr:uid="{00000000-0005-0000-0000-000035070000}"/>
    <cellStyle name="Normal 18 7 2" xfId="1845" xr:uid="{00000000-0005-0000-0000-000036070000}"/>
    <cellStyle name="Normal 18 8" xfId="1846" xr:uid="{00000000-0005-0000-0000-000037070000}"/>
    <cellStyle name="Normal 18 8 2" xfId="1847" xr:uid="{00000000-0005-0000-0000-000038070000}"/>
    <cellStyle name="Normal 18 9" xfId="1848" xr:uid="{00000000-0005-0000-0000-000039070000}"/>
    <cellStyle name="Normal 18 9 2" xfId="1849" xr:uid="{00000000-0005-0000-0000-00003A070000}"/>
    <cellStyle name="Normal 19" xfId="1850" xr:uid="{00000000-0005-0000-0000-00003B070000}"/>
    <cellStyle name="Normal 19 10" xfId="1851" xr:uid="{00000000-0005-0000-0000-00003C070000}"/>
    <cellStyle name="Normal 19 10 2" xfId="1852" xr:uid="{00000000-0005-0000-0000-00003D070000}"/>
    <cellStyle name="Normal 19 11" xfId="1853" xr:uid="{00000000-0005-0000-0000-00003E070000}"/>
    <cellStyle name="Normal 19 11 2" xfId="1854" xr:uid="{00000000-0005-0000-0000-00003F070000}"/>
    <cellStyle name="Normal 19 12" xfId="1855" xr:uid="{00000000-0005-0000-0000-000040070000}"/>
    <cellStyle name="Normal 19 12 2" xfId="1856" xr:uid="{00000000-0005-0000-0000-000041070000}"/>
    <cellStyle name="Normal 19 13" xfId="1857" xr:uid="{00000000-0005-0000-0000-000042070000}"/>
    <cellStyle name="Normal 19 13 2" xfId="1858" xr:uid="{00000000-0005-0000-0000-000043070000}"/>
    <cellStyle name="Normal 19 14" xfId="1859" xr:uid="{00000000-0005-0000-0000-000044070000}"/>
    <cellStyle name="Normal 19 14 2" xfId="1860" xr:uid="{00000000-0005-0000-0000-000045070000}"/>
    <cellStyle name="Normal 19 15" xfId="1861" xr:uid="{00000000-0005-0000-0000-000046070000}"/>
    <cellStyle name="Normal 19 15 2" xfId="1862" xr:uid="{00000000-0005-0000-0000-000047070000}"/>
    <cellStyle name="Normal 19 16" xfId="1863" xr:uid="{00000000-0005-0000-0000-000048070000}"/>
    <cellStyle name="Normal 19 17" xfId="1864" xr:uid="{00000000-0005-0000-0000-000049070000}"/>
    <cellStyle name="Normal 19 18" xfId="1865" xr:uid="{00000000-0005-0000-0000-00004A070000}"/>
    <cellStyle name="Normal 19 19" xfId="1866" xr:uid="{00000000-0005-0000-0000-00004B070000}"/>
    <cellStyle name="Normal 19 2" xfId="1867" xr:uid="{00000000-0005-0000-0000-00004C070000}"/>
    <cellStyle name="Normal 19 2 2" xfId="1868" xr:uid="{00000000-0005-0000-0000-00004D070000}"/>
    <cellStyle name="Normal 19 20" xfId="1869" xr:uid="{00000000-0005-0000-0000-00004E070000}"/>
    <cellStyle name="Normal 19 21" xfId="1870" xr:uid="{00000000-0005-0000-0000-00004F070000}"/>
    <cellStyle name="Normal 19 22" xfId="1871" xr:uid="{00000000-0005-0000-0000-000050070000}"/>
    <cellStyle name="Normal 19 3" xfId="1872" xr:uid="{00000000-0005-0000-0000-000051070000}"/>
    <cellStyle name="Normal 19 3 2" xfId="1873" xr:uid="{00000000-0005-0000-0000-000052070000}"/>
    <cellStyle name="Normal 19 4" xfId="1874" xr:uid="{00000000-0005-0000-0000-000053070000}"/>
    <cellStyle name="Normal 19 4 2" xfId="1875" xr:uid="{00000000-0005-0000-0000-000054070000}"/>
    <cellStyle name="Normal 19 5" xfId="1876" xr:uid="{00000000-0005-0000-0000-000055070000}"/>
    <cellStyle name="Normal 19 5 2" xfId="1877" xr:uid="{00000000-0005-0000-0000-000056070000}"/>
    <cellStyle name="Normal 19 6" xfId="1878" xr:uid="{00000000-0005-0000-0000-000057070000}"/>
    <cellStyle name="Normal 19 6 2" xfId="1879" xr:uid="{00000000-0005-0000-0000-000058070000}"/>
    <cellStyle name="Normal 19 7" xfId="1880" xr:uid="{00000000-0005-0000-0000-000059070000}"/>
    <cellStyle name="Normal 19 7 2" xfId="1881" xr:uid="{00000000-0005-0000-0000-00005A070000}"/>
    <cellStyle name="Normal 19 8" xfId="1882" xr:uid="{00000000-0005-0000-0000-00005B070000}"/>
    <cellStyle name="Normal 19 8 2" xfId="1883" xr:uid="{00000000-0005-0000-0000-00005C070000}"/>
    <cellStyle name="Normal 19 9" xfId="1884" xr:uid="{00000000-0005-0000-0000-00005D070000}"/>
    <cellStyle name="Normal 19 9 2" xfId="1885" xr:uid="{00000000-0005-0000-0000-00005E070000}"/>
    <cellStyle name="Normal 2" xfId="1886" xr:uid="{00000000-0005-0000-0000-00005F070000}"/>
    <cellStyle name="Normal 2 10" xfId="1887" xr:uid="{00000000-0005-0000-0000-000060070000}"/>
    <cellStyle name="Normal 2 10 2" xfId="1888" xr:uid="{00000000-0005-0000-0000-000061070000}"/>
    <cellStyle name="Normal 2 11" xfId="1889" xr:uid="{00000000-0005-0000-0000-000062070000}"/>
    <cellStyle name="Normal 2 11 2" xfId="1890" xr:uid="{00000000-0005-0000-0000-000063070000}"/>
    <cellStyle name="Normal 2 12" xfId="1891" xr:uid="{00000000-0005-0000-0000-000064070000}"/>
    <cellStyle name="Normal 2 12 2" xfId="1892" xr:uid="{00000000-0005-0000-0000-000065070000}"/>
    <cellStyle name="Normal 2 13" xfId="1893" xr:uid="{00000000-0005-0000-0000-000066070000}"/>
    <cellStyle name="Normal 2 13 2" xfId="1894" xr:uid="{00000000-0005-0000-0000-000067070000}"/>
    <cellStyle name="Normal 2 14" xfId="1895" xr:uid="{00000000-0005-0000-0000-000068070000}"/>
    <cellStyle name="Normal 2 14 2" xfId="1896" xr:uid="{00000000-0005-0000-0000-000069070000}"/>
    <cellStyle name="Normal 2 15" xfId="1897" xr:uid="{00000000-0005-0000-0000-00006A070000}"/>
    <cellStyle name="Normal 2 15 2" xfId="1898" xr:uid="{00000000-0005-0000-0000-00006B070000}"/>
    <cellStyle name="Normal 2 16" xfId="1899" xr:uid="{00000000-0005-0000-0000-00006C070000}"/>
    <cellStyle name="Normal 2 17" xfId="1900" xr:uid="{00000000-0005-0000-0000-00006D070000}"/>
    <cellStyle name="Normal 2 18" xfId="1901" xr:uid="{00000000-0005-0000-0000-00006E070000}"/>
    <cellStyle name="Normal 2 2" xfId="1902" xr:uid="{00000000-0005-0000-0000-00006F070000}"/>
    <cellStyle name="Normal 2 2 10" xfId="1903" xr:uid="{00000000-0005-0000-0000-000070070000}"/>
    <cellStyle name="Normal 2 2 11" xfId="1904" xr:uid="{00000000-0005-0000-0000-000071070000}"/>
    <cellStyle name="Normal 2 2 2" xfId="1905" xr:uid="{00000000-0005-0000-0000-000072070000}"/>
    <cellStyle name="Normal 2 2 2 2" xfId="1906" xr:uid="{00000000-0005-0000-0000-000073070000}"/>
    <cellStyle name="Normal 2 2 3" xfId="1907" xr:uid="{00000000-0005-0000-0000-000074070000}"/>
    <cellStyle name="Normal 2 2 3 2" xfId="1908" xr:uid="{00000000-0005-0000-0000-000075070000}"/>
    <cellStyle name="Normal 2 2 4" xfId="1909" xr:uid="{00000000-0005-0000-0000-000076070000}"/>
    <cellStyle name="Normal 2 2 5" xfId="1910" xr:uid="{00000000-0005-0000-0000-000077070000}"/>
    <cellStyle name="Normal 2 2 6" xfId="1911" xr:uid="{00000000-0005-0000-0000-000078070000}"/>
    <cellStyle name="Normal 2 2 7" xfId="1912" xr:uid="{00000000-0005-0000-0000-000079070000}"/>
    <cellStyle name="Normal 2 2 8" xfId="1913" xr:uid="{00000000-0005-0000-0000-00007A070000}"/>
    <cellStyle name="Normal 2 2 9" xfId="1914" xr:uid="{00000000-0005-0000-0000-00007B070000}"/>
    <cellStyle name="Normal 2 3" xfId="1915" xr:uid="{00000000-0005-0000-0000-00007C070000}"/>
    <cellStyle name="Normal 2 3 2" xfId="1916" xr:uid="{00000000-0005-0000-0000-00007D070000}"/>
    <cellStyle name="Normal 2 3 2 2" xfId="1917" xr:uid="{00000000-0005-0000-0000-00007E070000}"/>
    <cellStyle name="Normal 2 3 3" xfId="1918" xr:uid="{00000000-0005-0000-0000-00007F070000}"/>
    <cellStyle name="Normal 2 3 3 2" xfId="1919" xr:uid="{00000000-0005-0000-0000-000080070000}"/>
    <cellStyle name="Normal 2 4" xfId="1920" xr:uid="{00000000-0005-0000-0000-000081070000}"/>
    <cellStyle name="Normal 2 4 2" xfId="1921" xr:uid="{00000000-0005-0000-0000-000082070000}"/>
    <cellStyle name="Normal 2 4 2 2" xfId="1922" xr:uid="{00000000-0005-0000-0000-000083070000}"/>
    <cellStyle name="Normal 2 4 3" xfId="1923" xr:uid="{00000000-0005-0000-0000-000084070000}"/>
    <cellStyle name="Normal 2 5" xfId="1924" xr:uid="{00000000-0005-0000-0000-000085070000}"/>
    <cellStyle name="Normal 2 5 2" xfId="1925" xr:uid="{00000000-0005-0000-0000-000086070000}"/>
    <cellStyle name="Normal 2 5 2 2" xfId="1926" xr:uid="{00000000-0005-0000-0000-000087070000}"/>
    <cellStyle name="Normal 2 5 3" xfId="1927" xr:uid="{00000000-0005-0000-0000-000088070000}"/>
    <cellStyle name="Normal 2 6" xfId="1928" xr:uid="{00000000-0005-0000-0000-000089070000}"/>
    <cellStyle name="Normal 2 6 2" xfId="1929" xr:uid="{00000000-0005-0000-0000-00008A070000}"/>
    <cellStyle name="Normal 2 6 2 2" xfId="1930" xr:uid="{00000000-0005-0000-0000-00008B070000}"/>
    <cellStyle name="Normal 2 6 3" xfId="1931" xr:uid="{00000000-0005-0000-0000-00008C070000}"/>
    <cellStyle name="Normal 2 7" xfId="1932" xr:uid="{00000000-0005-0000-0000-00008D070000}"/>
    <cellStyle name="Normal 2 7 2" xfId="1933" xr:uid="{00000000-0005-0000-0000-00008E070000}"/>
    <cellStyle name="Normal 2 7 2 2" xfId="1934" xr:uid="{00000000-0005-0000-0000-00008F070000}"/>
    <cellStyle name="Normal 2 7 3" xfId="1935" xr:uid="{00000000-0005-0000-0000-000090070000}"/>
    <cellStyle name="Normal 2 8" xfId="1936" xr:uid="{00000000-0005-0000-0000-000091070000}"/>
    <cellStyle name="Normal 2 8 2" xfId="1937" xr:uid="{00000000-0005-0000-0000-000092070000}"/>
    <cellStyle name="Normal 2 8 2 2" xfId="1938" xr:uid="{00000000-0005-0000-0000-000093070000}"/>
    <cellStyle name="Normal 2 8 3" xfId="1939" xr:uid="{00000000-0005-0000-0000-000094070000}"/>
    <cellStyle name="Normal 2 9" xfId="1940" xr:uid="{00000000-0005-0000-0000-000095070000}"/>
    <cellStyle name="Normal 2 9 2" xfId="1941" xr:uid="{00000000-0005-0000-0000-000096070000}"/>
    <cellStyle name="Normal 2 9 2 2" xfId="1942" xr:uid="{00000000-0005-0000-0000-000097070000}"/>
    <cellStyle name="Normal 2 9 3" xfId="1943" xr:uid="{00000000-0005-0000-0000-000098070000}"/>
    <cellStyle name="Normal 20" xfId="1944" xr:uid="{00000000-0005-0000-0000-000099070000}"/>
    <cellStyle name="Normal 20 10" xfId="1945" xr:uid="{00000000-0005-0000-0000-00009A070000}"/>
    <cellStyle name="Normal 20 10 2" xfId="1946" xr:uid="{00000000-0005-0000-0000-00009B070000}"/>
    <cellStyle name="Normal 20 10 3" xfId="1947" xr:uid="{00000000-0005-0000-0000-00009C070000}"/>
    <cellStyle name="Normal 20 11" xfId="1948" xr:uid="{00000000-0005-0000-0000-00009D070000}"/>
    <cellStyle name="Normal 20 11 2" xfId="1949" xr:uid="{00000000-0005-0000-0000-00009E070000}"/>
    <cellStyle name="Normal 20 12" xfId="1950" xr:uid="{00000000-0005-0000-0000-00009F070000}"/>
    <cellStyle name="Normal 20 12 2" xfId="1951" xr:uid="{00000000-0005-0000-0000-0000A0070000}"/>
    <cellStyle name="Normal 20 13" xfId="1952" xr:uid="{00000000-0005-0000-0000-0000A1070000}"/>
    <cellStyle name="Normal 20 13 2" xfId="1953" xr:uid="{00000000-0005-0000-0000-0000A2070000}"/>
    <cellStyle name="Normal 20 14" xfId="1954" xr:uid="{00000000-0005-0000-0000-0000A3070000}"/>
    <cellStyle name="Normal 20 14 2" xfId="1955" xr:uid="{00000000-0005-0000-0000-0000A4070000}"/>
    <cellStyle name="Normal 20 15" xfId="1956" xr:uid="{00000000-0005-0000-0000-0000A5070000}"/>
    <cellStyle name="Normal 20 15 2" xfId="1957" xr:uid="{00000000-0005-0000-0000-0000A6070000}"/>
    <cellStyle name="Normal 20 16" xfId="1958" xr:uid="{00000000-0005-0000-0000-0000A7070000}"/>
    <cellStyle name="Normal 20 17" xfId="1959" xr:uid="{00000000-0005-0000-0000-0000A8070000}"/>
    <cellStyle name="Normal 20 18" xfId="1960" xr:uid="{00000000-0005-0000-0000-0000A9070000}"/>
    <cellStyle name="Normal 20 19" xfId="1961" xr:uid="{00000000-0005-0000-0000-0000AA070000}"/>
    <cellStyle name="Normal 20 2" xfId="1962" xr:uid="{00000000-0005-0000-0000-0000AB070000}"/>
    <cellStyle name="Normal 20 2 2" xfId="1963" xr:uid="{00000000-0005-0000-0000-0000AC070000}"/>
    <cellStyle name="Normal 20 20" xfId="1964" xr:uid="{00000000-0005-0000-0000-0000AD070000}"/>
    <cellStyle name="Normal 20 3" xfId="1965" xr:uid="{00000000-0005-0000-0000-0000AE070000}"/>
    <cellStyle name="Normal 20 3 2" xfId="1966" xr:uid="{00000000-0005-0000-0000-0000AF070000}"/>
    <cellStyle name="Normal 20 4" xfId="1967" xr:uid="{00000000-0005-0000-0000-0000B0070000}"/>
    <cellStyle name="Normal 20 4 2" xfId="1968" xr:uid="{00000000-0005-0000-0000-0000B1070000}"/>
    <cellStyle name="Normal 20 5" xfId="1969" xr:uid="{00000000-0005-0000-0000-0000B2070000}"/>
    <cellStyle name="Normal 20 5 2" xfId="1970" xr:uid="{00000000-0005-0000-0000-0000B3070000}"/>
    <cellStyle name="Normal 20 6" xfId="1971" xr:uid="{00000000-0005-0000-0000-0000B4070000}"/>
    <cellStyle name="Normal 20 6 2" xfId="1972" xr:uid="{00000000-0005-0000-0000-0000B5070000}"/>
    <cellStyle name="Normal 20 7" xfId="1973" xr:uid="{00000000-0005-0000-0000-0000B6070000}"/>
    <cellStyle name="Normal 20 7 2" xfId="1974" xr:uid="{00000000-0005-0000-0000-0000B7070000}"/>
    <cellStyle name="Normal 20 8" xfId="1975" xr:uid="{00000000-0005-0000-0000-0000B8070000}"/>
    <cellStyle name="Normal 20 8 2" xfId="1976" xr:uid="{00000000-0005-0000-0000-0000B9070000}"/>
    <cellStyle name="Normal 20 9" xfId="1977" xr:uid="{00000000-0005-0000-0000-0000BA070000}"/>
    <cellStyle name="Normal 20 9 2" xfId="1978" xr:uid="{00000000-0005-0000-0000-0000BB070000}"/>
    <cellStyle name="Normal 21" xfId="1979" xr:uid="{00000000-0005-0000-0000-0000BC070000}"/>
    <cellStyle name="Normal 21 10" xfId="1980" xr:uid="{00000000-0005-0000-0000-0000BD070000}"/>
    <cellStyle name="Normal 21 10 2" xfId="1981" xr:uid="{00000000-0005-0000-0000-0000BE070000}"/>
    <cellStyle name="Normal 21 11" xfId="1982" xr:uid="{00000000-0005-0000-0000-0000BF070000}"/>
    <cellStyle name="Normal 21 11 2" xfId="1983" xr:uid="{00000000-0005-0000-0000-0000C0070000}"/>
    <cellStyle name="Normal 21 12" xfId="1984" xr:uid="{00000000-0005-0000-0000-0000C1070000}"/>
    <cellStyle name="Normal 21 12 2" xfId="1985" xr:uid="{00000000-0005-0000-0000-0000C2070000}"/>
    <cellStyle name="Normal 21 13" xfId="1986" xr:uid="{00000000-0005-0000-0000-0000C3070000}"/>
    <cellStyle name="Normal 21 13 2" xfId="1987" xr:uid="{00000000-0005-0000-0000-0000C4070000}"/>
    <cellStyle name="Normal 21 14" xfId="1988" xr:uid="{00000000-0005-0000-0000-0000C5070000}"/>
    <cellStyle name="Normal 21 14 2" xfId="1989" xr:uid="{00000000-0005-0000-0000-0000C6070000}"/>
    <cellStyle name="Normal 21 15" xfId="1990" xr:uid="{00000000-0005-0000-0000-0000C7070000}"/>
    <cellStyle name="Normal 21 15 2" xfId="1991" xr:uid="{00000000-0005-0000-0000-0000C8070000}"/>
    <cellStyle name="Normal 21 16" xfId="1992" xr:uid="{00000000-0005-0000-0000-0000C9070000}"/>
    <cellStyle name="Normal 21 17" xfId="1993" xr:uid="{00000000-0005-0000-0000-0000CA070000}"/>
    <cellStyle name="Normal 21 18" xfId="1994" xr:uid="{00000000-0005-0000-0000-0000CB070000}"/>
    <cellStyle name="Normal 21 2" xfId="1995" xr:uid="{00000000-0005-0000-0000-0000CC070000}"/>
    <cellStyle name="Normal 21 2 2" xfId="1996" xr:uid="{00000000-0005-0000-0000-0000CD070000}"/>
    <cellStyle name="Normal 21 2 3" xfId="1997" xr:uid="{00000000-0005-0000-0000-0000CE070000}"/>
    <cellStyle name="Normal 21 2 4" xfId="1998" xr:uid="{00000000-0005-0000-0000-0000CF070000}"/>
    <cellStyle name="Normal 21 3" xfId="1999" xr:uid="{00000000-0005-0000-0000-0000D0070000}"/>
    <cellStyle name="Normal 21 3 2" xfId="2000" xr:uid="{00000000-0005-0000-0000-0000D1070000}"/>
    <cellStyle name="Normal 21 4" xfId="2001" xr:uid="{00000000-0005-0000-0000-0000D2070000}"/>
    <cellStyle name="Normal 21 4 2" xfId="2002" xr:uid="{00000000-0005-0000-0000-0000D3070000}"/>
    <cellStyle name="Normal 21 5" xfId="2003" xr:uid="{00000000-0005-0000-0000-0000D4070000}"/>
    <cellStyle name="Normal 21 5 2" xfId="2004" xr:uid="{00000000-0005-0000-0000-0000D5070000}"/>
    <cellStyle name="Normal 21 6" xfId="2005" xr:uid="{00000000-0005-0000-0000-0000D6070000}"/>
    <cellStyle name="Normal 21 6 2" xfId="2006" xr:uid="{00000000-0005-0000-0000-0000D7070000}"/>
    <cellStyle name="Normal 21 7" xfId="2007" xr:uid="{00000000-0005-0000-0000-0000D8070000}"/>
    <cellStyle name="Normal 21 7 2" xfId="2008" xr:uid="{00000000-0005-0000-0000-0000D9070000}"/>
    <cellStyle name="Normal 21 8" xfId="2009" xr:uid="{00000000-0005-0000-0000-0000DA070000}"/>
    <cellStyle name="Normal 21 8 2" xfId="2010" xr:uid="{00000000-0005-0000-0000-0000DB070000}"/>
    <cellStyle name="Normal 21 9" xfId="2011" xr:uid="{00000000-0005-0000-0000-0000DC070000}"/>
    <cellStyle name="Normal 21 9 2" xfId="2012" xr:uid="{00000000-0005-0000-0000-0000DD070000}"/>
    <cellStyle name="Normal 22" xfId="2013" xr:uid="{00000000-0005-0000-0000-0000DE070000}"/>
    <cellStyle name="Normal 22 10" xfId="2014" xr:uid="{00000000-0005-0000-0000-0000DF070000}"/>
    <cellStyle name="Normal 22 10 2" xfId="2015" xr:uid="{00000000-0005-0000-0000-0000E0070000}"/>
    <cellStyle name="Normal 22 11" xfId="2016" xr:uid="{00000000-0005-0000-0000-0000E1070000}"/>
    <cellStyle name="Normal 22 11 2" xfId="2017" xr:uid="{00000000-0005-0000-0000-0000E2070000}"/>
    <cellStyle name="Normal 22 12" xfId="2018" xr:uid="{00000000-0005-0000-0000-0000E3070000}"/>
    <cellStyle name="Normal 22 12 2" xfId="2019" xr:uid="{00000000-0005-0000-0000-0000E4070000}"/>
    <cellStyle name="Normal 22 13" xfId="2020" xr:uid="{00000000-0005-0000-0000-0000E5070000}"/>
    <cellStyle name="Normal 22 13 2" xfId="2021" xr:uid="{00000000-0005-0000-0000-0000E6070000}"/>
    <cellStyle name="Normal 22 14" xfId="2022" xr:uid="{00000000-0005-0000-0000-0000E7070000}"/>
    <cellStyle name="Normal 22 14 2" xfId="2023" xr:uid="{00000000-0005-0000-0000-0000E8070000}"/>
    <cellStyle name="Normal 22 15" xfId="2024" xr:uid="{00000000-0005-0000-0000-0000E9070000}"/>
    <cellStyle name="Normal 22 15 2" xfId="2025" xr:uid="{00000000-0005-0000-0000-0000EA070000}"/>
    <cellStyle name="Normal 22 16" xfId="2026" xr:uid="{00000000-0005-0000-0000-0000EB070000}"/>
    <cellStyle name="Normal 22 2" xfId="2027" xr:uid="{00000000-0005-0000-0000-0000EC070000}"/>
    <cellStyle name="Normal 22 2 2" xfId="2028" xr:uid="{00000000-0005-0000-0000-0000ED070000}"/>
    <cellStyle name="Normal 22 3" xfId="2029" xr:uid="{00000000-0005-0000-0000-0000EE070000}"/>
    <cellStyle name="Normal 22 3 2" xfId="2030" xr:uid="{00000000-0005-0000-0000-0000EF070000}"/>
    <cellStyle name="Normal 22 4" xfId="2031" xr:uid="{00000000-0005-0000-0000-0000F0070000}"/>
    <cellStyle name="Normal 22 4 2" xfId="2032" xr:uid="{00000000-0005-0000-0000-0000F1070000}"/>
    <cellStyle name="Normal 22 5" xfId="2033" xr:uid="{00000000-0005-0000-0000-0000F2070000}"/>
    <cellStyle name="Normal 22 5 2" xfId="2034" xr:uid="{00000000-0005-0000-0000-0000F3070000}"/>
    <cellStyle name="Normal 22 6" xfId="2035" xr:uid="{00000000-0005-0000-0000-0000F4070000}"/>
    <cellStyle name="Normal 22 6 2" xfId="2036" xr:uid="{00000000-0005-0000-0000-0000F5070000}"/>
    <cellStyle name="Normal 22 7" xfId="2037" xr:uid="{00000000-0005-0000-0000-0000F6070000}"/>
    <cellStyle name="Normal 22 7 2" xfId="2038" xr:uid="{00000000-0005-0000-0000-0000F7070000}"/>
    <cellStyle name="Normal 22 8" xfId="2039" xr:uid="{00000000-0005-0000-0000-0000F8070000}"/>
    <cellStyle name="Normal 22 8 2" xfId="2040" xr:uid="{00000000-0005-0000-0000-0000F9070000}"/>
    <cellStyle name="Normal 22 9" xfId="2041" xr:uid="{00000000-0005-0000-0000-0000FA070000}"/>
    <cellStyle name="Normal 22 9 2" xfId="2042" xr:uid="{00000000-0005-0000-0000-0000FB070000}"/>
    <cellStyle name="Normal 23" xfId="2043" xr:uid="{00000000-0005-0000-0000-0000FC070000}"/>
    <cellStyle name="Normal 23 10" xfId="2044" xr:uid="{00000000-0005-0000-0000-0000FD070000}"/>
    <cellStyle name="Normal 23 10 2" xfId="2045" xr:uid="{00000000-0005-0000-0000-0000FE070000}"/>
    <cellStyle name="Normal 23 11" xfId="2046" xr:uid="{00000000-0005-0000-0000-0000FF070000}"/>
    <cellStyle name="Normal 23 11 2" xfId="2047" xr:uid="{00000000-0005-0000-0000-000000080000}"/>
    <cellStyle name="Normal 23 12" xfId="2048" xr:uid="{00000000-0005-0000-0000-000001080000}"/>
    <cellStyle name="Normal 23 12 2" xfId="2049" xr:uid="{00000000-0005-0000-0000-000002080000}"/>
    <cellStyle name="Normal 23 13" xfId="2050" xr:uid="{00000000-0005-0000-0000-000003080000}"/>
    <cellStyle name="Normal 23 13 2" xfId="2051" xr:uid="{00000000-0005-0000-0000-000004080000}"/>
    <cellStyle name="Normal 23 14" xfId="2052" xr:uid="{00000000-0005-0000-0000-000005080000}"/>
    <cellStyle name="Normal 23 14 2" xfId="2053" xr:uid="{00000000-0005-0000-0000-000006080000}"/>
    <cellStyle name="Normal 23 15" xfId="2054" xr:uid="{00000000-0005-0000-0000-000007080000}"/>
    <cellStyle name="Normal 23 15 2" xfId="2055" xr:uid="{00000000-0005-0000-0000-000008080000}"/>
    <cellStyle name="Normal 23 16" xfId="2056" xr:uid="{00000000-0005-0000-0000-000009080000}"/>
    <cellStyle name="Normal 23 2" xfId="2057" xr:uid="{00000000-0005-0000-0000-00000A080000}"/>
    <cellStyle name="Normal 23 2 2" xfId="2058" xr:uid="{00000000-0005-0000-0000-00000B080000}"/>
    <cellStyle name="Normal 23 3" xfId="2059" xr:uid="{00000000-0005-0000-0000-00000C080000}"/>
    <cellStyle name="Normal 23 3 2" xfId="2060" xr:uid="{00000000-0005-0000-0000-00000D080000}"/>
    <cellStyle name="Normal 23 4" xfId="2061" xr:uid="{00000000-0005-0000-0000-00000E080000}"/>
    <cellStyle name="Normal 23 4 2" xfId="2062" xr:uid="{00000000-0005-0000-0000-00000F080000}"/>
    <cellStyle name="Normal 23 5" xfId="2063" xr:uid="{00000000-0005-0000-0000-000010080000}"/>
    <cellStyle name="Normal 23 5 2" xfId="2064" xr:uid="{00000000-0005-0000-0000-000011080000}"/>
    <cellStyle name="Normal 23 6" xfId="2065" xr:uid="{00000000-0005-0000-0000-000012080000}"/>
    <cellStyle name="Normal 23 6 2" xfId="2066" xr:uid="{00000000-0005-0000-0000-000013080000}"/>
    <cellStyle name="Normal 23 7" xfId="2067" xr:uid="{00000000-0005-0000-0000-000014080000}"/>
    <cellStyle name="Normal 23 7 2" xfId="2068" xr:uid="{00000000-0005-0000-0000-000015080000}"/>
    <cellStyle name="Normal 23 8" xfId="2069" xr:uid="{00000000-0005-0000-0000-000016080000}"/>
    <cellStyle name="Normal 23 8 2" xfId="2070" xr:uid="{00000000-0005-0000-0000-000017080000}"/>
    <cellStyle name="Normal 23 9" xfId="2071" xr:uid="{00000000-0005-0000-0000-000018080000}"/>
    <cellStyle name="Normal 23 9 2" xfId="2072" xr:uid="{00000000-0005-0000-0000-000019080000}"/>
    <cellStyle name="Normal 24" xfId="2073" xr:uid="{00000000-0005-0000-0000-00001A080000}"/>
    <cellStyle name="Normal 24 10" xfId="2074" xr:uid="{00000000-0005-0000-0000-00001B080000}"/>
    <cellStyle name="Normal 24 10 2" xfId="2075" xr:uid="{00000000-0005-0000-0000-00001C080000}"/>
    <cellStyle name="Normal 24 11" xfId="2076" xr:uid="{00000000-0005-0000-0000-00001D080000}"/>
    <cellStyle name="Normal 24 11 2" xfId="2077" xr:uid="{00000000-0005-0000-0000-00001E080000}"/>
    <cellStyle name="Normal 24 12" xfId="2078" xr:uid="{00000000-0005-0000-0000-00001F080000}"/>
    <cellStyle name="Normal 24 12 2" xfId="2079" xr:uid="{00000000-0005-0000-0000-000020080000}"/>
    <cellStyle name="Normal 24 13" xfId="2080" xr:uid="{00000000-0005-0000-0000-000021080000}"/>
    <cellStyle name="Normal 24 13 2" xfId="2081" xr:uid="{00000000-0005-0000-0000-000022080000}"/>
    <cellStyle name="Normal 24 14" xfId="2082" xr:uid="{00000000-0005-0000-0000-000023080000}"/>
    <cellStyle name="Normal 24 14 2" xfId="2083" xr:uid="{00000000-0005-0000-0000-000024080000}"/>
    <cellStyle name="Normal 24 15" xfId="2084" xr:uid="{00000000-0005-0000-0000-000025080000}"/>
    <cellStyle name="Normal 24 15 2" xfId="2085" xr:uid="{00000000-0005-0000-0000-000026080000}"/>
    <cellStyle name="Normal 24 16" xfId="2086" xr:uid="{00000000-0005-0000-0000-000027080000}"/>
    <cellStyle name="Normal 24 17" xfId="2087" xr:uid="{00000000-0005-0000-0000-000028080000}"/>
    <cellStyle name="Normal 24 18" xfId="2088" xr:uid="{00000000-0005-0000-0000-000029080000}"/>
    <cellStyle name="Normal 24 19" xfId="2089" xr:uid="{00000000-0005-0000-0000-00002A080000}"/>
    <cellStyle name="Normal 24 2" xfId="2090" xr:uid="{00000000-0005-0000-0000-00002B080000}"/>
    <cellStyle name="Normal 24 2 2" xfId="2091" xr:uid="{00000000-0005-0000-0000-00002C080000}"/>
    <cellStyle name="Normal 24 20" xfId="2092" xr:uid="{00000000-0005-0000-0000-00002D080000}"/>
    <cellStyle name="Normal 24 21" xfId="2093" xr:uid="{00000000-0005-0000-0000-00002E080000}"/>
    <cellStyle name="Normal 24 22" xfId="2094" xr:uid="{00000000-0005-0000-0000-00002F080000}"/>
    <cellStyle name="Normal 24 23" xfId="2095" xr:uid="{00000000-0005-0000-0000-000030080000}"/>
    <cellStyle name="Normal 24 3" xfId="2096" xr:uid="{00000000-0005-0000-0000-000031080000}"/>
    <cellStyle name="Normal 24 3 2" xfId="2097" xr:uid="{00000000-0005-0000-0000-000032080000}"/>
    <cellStyle name="Normal 24 4" xfId="2098" xr:uid="{00000000-0005-0000-0000-000033080000}"/>
    <cellStyle name="Normal 24 4 2" xfId="2099" xr:uid="{00000000-0005-0000-0000-000034080000}"/>
    <cellStyle name="Normal 24 5" xfId="2100" xr:uid="{00000000-0005-0000-0000-000035080000}"/>
    <cellStyle name="Normal 24 5 2" xfId="2101" xr:uid="{00000000-0005-0000-0000-000036080000}"/>
    <cellStyle name="Normal 24 6" xfId="2102" xr:uid="{00000000-0005-0000-0000-000037080000}"/>
    <cellStyle name="Normal 24 6 2" xfId="2103" xr:uid="{00000000-0005-0000-0000-000038080000}"/>
    <cellStyle name="Normal 24 7" xfId="2104" xr:uid="{00000000-0005-0000-0000-000039080000}"/>
    <cellStyle name="Normal 24 7 2" xfId="2105" xr:uid="{00000000-0005-0000-0000-00003A080000}"/>
    <cellStyle name="Normal 24 8" xfId="2106" xr:uid="{00000000-0005-0000-0000-00003B080000}"/>
    <cellStyle name="Normal 24 8 2" xfId="2107" xr:uid="{00000000-0005-0000-0000-00003C080000}"/>
    <cellStyle name="Normal 24 9" xfId="2108" xr:uid="{00000000-0005-0000-0000-00003D080000}"/>
    <cellStyle name="Normal 24 9 2" xfId="2109" xr:uid="{00000000-0005-0000-0000-00003E080000}"/>
    <cellStyle name="Normal 25" xfId="2110" xr:uid="{00000000-0005-0000-0000-00003F080000}"/>
    <cellStyle name="Normal 25 10" xfId="2111" xr:uid="{00000000-0005-0000-0000-000040080000}"/>
    <cellStyle name="Normal 25 10 2" xfId="2112" xr:uid="{00000000-0005-0000-0000-000041080000}"/>
    <cellStyle name="Normal 25 11" xfId="2113" xr:uid="{00000000-0005-0000-0000-000042080000}"/>
    <cellStyle name="Normal 25 11 2" xfId="2114" xr:uid="{00000000-0005-0000-0000-000043080000}"/>
    <cellStyle name="Normal 25 12" xfId="2115" xr:uid="{00000000-0005-0000-0000-000044080000}"/>
    <cellStyle name="Normal 25 12 2" xfId="2116" xr:uid="{00000000-0005-0000-0000-000045080000}"/>
    <cellStyle name="Normal 25 13" xfId="2117" xr:uid="{00000000-0005-0000-0000-000046080000}"/>
    <cellStyle name="Normal 25 13 2" xfId="2118" xr:uid="{00000000-0005-0000-0000-000047080000}"/>
    <cellStyle name="Normal 25 14" xfId="2119" xr:uid="{00000000-0005-0000-0000-000048080000}"/>
    <cellStyle name="Normal 25 14 2" xfId="2120" xr:uid="{00000000-0005-0000-0000-000049080000}"/>
    <cellStyle name="Normal 25 15" xfId="2121" xr:uid="{00000000-0005-0000-0000-00004A080000}"/>
    <cellStyle name="Normal 25 15 2" xfId="2122" xr:uid="{00000000-0005-0000-0000-00004B080000}"/>
    <cellStyle name="Normal 25 16" xfId="2123" xr:uid="{00000000-0005-0000-0000-00004C080000}"/>
    <cellStyle name="Normal 25 17" xfId="2124" xr:uid="{00000000-0005-0000-0000-00004D080000}"/>
    <cellStyle name="Normal 25 18" xfId="2125" xr:uid="{00000000-0005-0000-0000-00004E080000}"/>
    <cellStyle name="Normal 25 19" xfId="2126" xr:uid="{00000000-0005-0000-0000-00004F080000}"/>
    <cellStyle name="Normal 25 2" xfId="2127" xr:uid="{00000000-0005-0000-0000-000050080000}"/>
    <cellStyle name="Normal 25 2 2" xfId="2128" xr:uid="{00000000-0005-0000-0000-000051080000}"/>
    <cellStyle name="Normal 25 20" xfId="2129" xr:uid="{00000000-0005-0000-0000-000052080000}"/>
    <cellStyle name="Normal 25 21" xfId="2130" xr:uid="{00000000-0005-0000-0000-000053080000}"/>
    <cellStyle name="Normal 25 22" xfId="2131" xr:uid="{00000000-0005-0000-0000-000054080000}"/>
    <cellStyle name="Normal 25 23" xfId="2132" xr:uid="{00000000-0005-0000-0000-000055080000}"/>
    <cellStyle name="Normal 25 3" xfId="2133" xr:uid="{00000000-0005-0000-0000-000056080000}"/>
    <cellStyle name="Normal 25 3 2" xfId="2134" xr:uid="{00000000-0005-0000-0000-000057080000}"/>
    <cellStyle name="Normal 25 4" xfId="2135" xr:uid="{00000000-0005-0000-0000-000058080000}"/>
    <cellStyle name="Normal 25 4 2" xfId="2136" xr:uid="{00000000-0005-0000-0000-000059080000}"/>
    <cellStyle name="Normal 25 5" xfId="2137" xr:uid="{00000000-0005-0000-0000-00005A080000}"/>
    <cellStyle name="Normal 25 5 2" xfId="2138" xr:uid="{00000000-0005-0000-0000-00005B080000}"/>
    <cellStyle name="Normal 25 6" xfId="2139" xr:uid="{00000000-0005-0000-0000-00005C080000}"/>
    <cellStyle name="Normal 25 6 2" xfId="2140" xr:uid="{00000000-0005-0000-0000-00005D080000}"/>
    <cellStyle name="Normal 25 7" xfId="2141" xr:uid="{00000000-0005-0000-0000-00005E080000}"/>
    <cellStyle name="Normal 25 7 2" xfId="2142" xr:uid="{00000000-0005-0000-0000-00005F080000}"/>
    <cellStyle name="Normal 25 8" xfId="2143" xr:uid="{00000000-0005-0000-0000-000060080000}"/>
    <cellStyle name="Normal 25 8 2" xfId="2144" xr:uid="{00000000-0005-0000-0000-000061080000}"/>
    <cellStyle name="Normal 25 9" xfId="2145" xr:uid="{00000000-0005-0000-0000-000062080000}"/>
    <cellStyle name="Normal 25 9 2" xfId="2146" xr:uid="{00000000-0005-0000-0000-000063080000}"/>
    <cellStyle name="Normal 252" xfId="2147" xr:uid="{00000000-0005-0000-0000-000064080000}"/>
    <cellStyle name="Normal 252 2" xfId="2148" xr:uid="{00000000-0005-0000-0000-000065080000}"/>
    <cellStyle name="Normal 252 3" xfId="2149" xr:uid="{00000000-0005-0000-0000-000066080000}"/>
    <cellStyle name="Normal 252 4" xfId="2150" xr:uid="{00000000-0005-0000-0000-000067080000}"/>
    <cellStyle name="Normal 26" xfId="2151" xr:uid="{00000000-0005-0000-0000-000068080000}"/>
    <cellStyle name="Normal 26 10" xfId="2152" xr:uid="{00000000-0005-0000-0000-000069080000}"/>
    <cellStyle name="Normal 26 10 2" xfId="2153" xr:uid="{00000000-0005-0000-0000-00006A080000}"/>
    <cellStyle name="Normal 26 11" xfId="2154" xr:uid="{00000000-0005-0000-0000-00006B080000}"/>
    <cellStyle name="Normal 26 11 2" xfId="2155" xr:uid="{00000000-0005-0000-0000-00006C080000}"/>
    <cellStyle name="Normal 26 12" xfId="2156" xr:uid="{00000000-0005-0000-0000-00006D080000}"/>
    <cellStyle name="Normal 26 12 2" xfId="2157" xr:uid="{00000000-0005-0000-0000-00006E080000}"/>
    <cellStyle name="Normal 26 13" xfId="2158" xr:uid="{00000000-0005-0000-0000-00006F080000}"/>
    <cellStyle name="Normal 26 13 2" xfId="2159" xr:uid="{00000000-0005-0000-0000-000070080000}"/>
    <cellStyle name="Normal 26 14" xfId="2160" xr:uid="{00000000-0005-0000-0000-000071080000}"/>
    <cellStyle name="Normal 26 14 2" xfId="2161" xr:uid="{00000000-0005-0000-0000-000072080000}"/>
    <cellStyle name="Normal 26 15" xfId="2162" xr:uid="{00000000-0005-0000-0000-000073080000}"/>
    <cellStyle name="Normal 26 15 2" xfId="2163" xr:uid="{00000000-0005-0000-0000-000074080000}"/>
    <cellStyle name="Normal 26 16" xfId="2164" xr:uid="{00000000-0005-0000-0000-000075080000}"/>
    <cellStyle name="Normal 26 17" xfId="2165" xr:uid="{00000000-0005-0000-0000-000076080000}"/>
    <cellStyle name="Normal 26 18" xfId="2166" xr:uid="{00000000-0005-0000-0000-000077080000}"/>
    <cellStyle name="Normal 26 2" xfId="2167" xr:uid="{00000000-0005-0000-0000-000078080000}"/>
    <cellStyle name="Normal 26 2 2" xfId="2168" xr:uid="{00000000-0005-0000-0000-000079080000}"/>
    <cellStyle name="Normal 26 3" xfId="2169" xr:uid="{00000000-0005-0000-0000-00007A080000}"/>
    <cellStyle name="Normal 26 3 2" xfId="2170" xr:uid="{00000000-0005-0000-0000-00007B080000}"/>
    <cellStyle name="Normal 26 4" xfId="2171" xr:uid="{00000000-0005-0000-0000-00007C080000}"/>
    <cellStyle name="Normal 26 4 2" xfId="2172" xr:uid="{00000000-0005-0000-0000-00007D080000}"/>
    <cellStyle name="Normal 26 5" xfId="2173" xr:uid="{00000000-0005-0000-0000-00007E080000}"/>
    <cellStyle name="Normal 26 5 2" xfId="2174" xr:uid="{00000000-0005-0000-0000-00007F080000}"/>
    <cellStyle name="Normal 26 6" xfId="2175" xr:uid="{00000000-0005-0000-0000-000080080000}"/>
    <cellStyle name="Normal 26 6 2" xfId="2176" xr:uid="{00000000-0005-0000-0000-000081080000}"/>
    <cellStyle name="Normal 26 7" xfId="2177" xr:uid="{00000000-0005-0000-0000-000082080000}"/>
    <cellStyle name="Normal 26 7 2" xfId="2178" xr:uid="{00000000-0005-0000-0000-000083080000}"/>
    <cellStyle name="Normal 26 8" xfId="2179" xr:uid="{00000000-0005-0000-0000-000084080000}"/>
    <cellStyle name="Normal 26 8 2" xfId="2180" xr:uid="{00000000-0005-0000-0000-000085080000}"/>
    <cellStyle name="Normal 26 9" xfId="2181" xr:uid="{00000000-0005-0000-0000-000086080000}"/>
    <cellStyle name="Normal 26 9 2" xfId="2182" xr:uid="{00000000-0005-0000-0000-000087080000}"/>
    <cellStyle name="Normal 27" xfId="2183" xr:uid="{00000000-0005-0000-0000-000088080000}"/>
    <cellStyle name="Normal 27 10" xfId="2184" xr:uid="{00000000-0005-0000-0000-000089080000}"/>
    <cellStyle name="Normal 27 10 2" xfId="2185" xr:uid="{00000000-0005-0000-0000-00008A080000}"/>
    <cellStyle name="Normal 27 11" xfId="2186" xr:uid="{00000000-0005-0000-0000-00008B080000}"/>
    <cellStyle name="Normal 27 11 2" xfId="2187" xr:uid="{00000000-0005-0000-0000-00008C080000}"/>
    <cellStyle name="Normal 27 12" xfId="2188" xr:uid="{00000000-0005-0000-0000-00008D080000}"/>
    <cellStyle name="Normal 27 12 2" xfId="2189" xr:uid="{00000000-0005-0000-0000-00008E080000}"/>
    <cellStyle name="Normal 27 13" xfId="2190" xr:uid="{00000000-0005-0000-0000-00008F080000}"/>
    <cellStyle name="Normal 27 13 2" xfId="2191" xr:uid="{00000000-0005-0000-0000-000090080000}"/>
    <cellStyle name="Normal 27 14" xfId="2192" xr:uid="{00000000-0005-0000-0000-000091080000}"/>
    <cellStyle name="Normal 27 14 2" xfId="2193" xr:uid="{00000000-0005-0000-0000-000092080000}"/>
    <cellStyle name="Normal 27 15" xfId="2194" xr:uid="{00000000-0005-0000-0000-000093080000}"/>
    <cellStyle name="Normal 27 15 2" xfId="2195" xr:uid="{00000000-0005-0000-0000-000094080000}"/>
    <cellStyle name="Normal 27 16" xfId="2196" xr:uid="{00000000-0005-0000-0000-000095080000}"/>
    <cellStyle name="Normal 27 17" xfId="2197" xr:uid="{00000000-0005-0000-0000-000096080000}"/>
    <cellStyle name="Normal 27 18" xfId="2198" xr:uid="{00000000-0005-0000-0000-000097080000}"/>
    <cellStyle name="Normal 27 19" xfId="2199" xr:uid="{00000000-0005-0000-0000-000098080000}"/>
    <cellStyle name="Normal 27 2" xfId="2200" xr:uid="{00000000-0005-0000-0000-000099080000}"/>
    <cellStyle name="Normal 27 2 2" xfId="2201" xr:uid="{00000000-0005-0000-0000-00009A080000}"/>
    <cellStyle name="Normal 27 20" xfId="2202" xr:uid="{00000000-0005-0000-0000-00009B080000}"/>
    <cellStyle name="Normal 27 21" xfId="2203" xr:uid="{00000000-0005-0000-0000-00009C080000}"/>
    <cellStyle name="Normal 27 3" xfId="2204" xr:uid="{00000000-0005-0000-0000-00009D080000}"/>
    <cellStyle name="Normal 27 3 2" xfId="2205" xr:uid="{00000000-0005-0000-0000-00009E080000}"/>
    <cellStyle name="Normal 27 4" xfId="2206" xr:uid="{00000000-0005-0000-0000-00009F080000}"/>
    <cellStyle name="Normal 27 4 2" xfId="2207" xr:uid="{00000000-0005-0000-0000-0000A0080000}"/>
    <cellStyle name="Normal 27 5" xfId="2208" xr:uid="{00000000-0005-0000-0000-0000A1080000}"/>
    <cellStyle name="Normal 27 5 2" xfId="2209" xr:uid="{00000000-0005-0000-0000-0000A2080000}"/>
    <cellStyle name="Normal 27 6" xfId="2210" xr:uid="{00000000-0005-0000-0000-0000A3080000}"/>
    <cellStyle name="Normal 27 6 2" xfId="2211" xr:uid="{00000000-0005-0000-0000-0000A4080000}"/>
    <cellStyle name="Normal 27 7" xfId="2212" xr:uid="{00000000-0005-0000-0000-0000A5080000}"/>
    <cellStyle name="Normal 27 7 2" xfId="2213" xr:uid="{00000000-0005-0000-0000-0000A6080000}"/>
    <cellStyle name="Normal 27 8" xfId="2214" xr:uid="{00000000-0005-0000-0000-0000A7080000}"/>
    <cellStyle name="Normal 27 8 2" xfId="2215" xr:uid="{00000000-0005-0000-0000-0000A8080000}"/>
    <cellStyle name="Normal 27 9" xfId="2216" xr:uid="{00000000-0005-0000-0000-0000A9080000}"/>
    <cellStyle name="Normal 27 9 2" xfId="2217" xr:uid="{00000000-0005-0000-0000-0000AA080000}"/>
    <cellStyle name="Normal 28" xfId="2218" xr:uid="{00000000-0005-0000-0000-0000AB080000}"/>
    <cellStyle name="Normal 28 10" xfId="2219" xr:uid="{00000000-0005-0000-0000-0000AC080000}"/>
    <cellStyle name="Normal 28 10 2" xfId="2220" xr:uid="{00000000-0005-0000-0000-0000AD080000}"/>
    <cellStyle name="Normal 28 11" xfId="2221" xr:uid="{00000000-0005-0000-0000-0000AE080000}"/>
    <cellStyle name="Normal 28 11 2" xfId="2222" xr:uid="{00000000-0005-0000-0000-0000AF080000}"/>
    <cellStyle name="Normal 28 12" xfId="2223" xr:uid="{00000000-0005-0000-0000-0000B0080000}"/>
    <cellStyle name="Normal 28 12 2" xfId="2224" xr:uid="{00000000-0005-0000-0000-0000B1080000}"/>
    <cellStyle name="Normal 28 13" xfId="2225" xr:uid="{00000000-0005-0000-0000-0000B2080000}"/>
    <cellStyle name="Normal 28 13 2" xfId="2226" xr:uid="{00000000-0005-0000-0000-0000B3080000}"/>
    <cellStyle name="Normal 28 14" xfId="2227" xr:uid="{00000000-0005-0000-0000-0000B4080000}"/>
    <cellStyle name="Normal 28 14 2" xfId="2228" xr:uid="{00000000-0005-0000-0000-0000B5080000}"/>
    <cellStyle name="Normal 28 15" xfId="2229" xr:uid="{00000000-0005-0000-0000-0000B6080000}"/>
    <cellStyle name="Normal 28 15 2" xfId="2230" xr:uid="{00000000-0005-0000-0000-0000B7080000}"/>
    <cellStyle name="Normal 28 16" xfId="2231" xr:uid="{00000000-0005-0000-0000-0000B8080000}"/>
    <cellStyle name="Normal 28 2" xfId="2232" xr:uid="{00000000-0005-0000-0000-0000B9080000}"/>
    <cellStyle name="Normal 28 2 2" xfId="2233" xr:uid="{00000000-0005-0000-0000-0000BA080000}"/>
    <cellStyle name="Normal 28 3" xfId="2234" xr:uid="{00000000-0005-0000-0000-0000BB080000}"/>
    <cellStyle name="Normal 28 3 2" xfId="2235" xr:uid="{00000000-0005-0000-0000-0000BC080000}"/>
    <cellStyle name="Normal 28 4" xfId="2236" xr:uid="{00000000-0005-0000-0000-0000BD080000}"/>
    <cellStyle name="Normal 28 4 2" xfId="2237" xr:uid="{00000000-0005-0000-0000-0000BE080000}"/>
    <cellStyle name="Normal 28 5" xfId="2238" xr:uid="{00000000-0005-0000-0000-0000BF080000}"/>
    <cellStyle name="Normal 28 5 2" xfId="2239" xr:uid="{00000000-0005-0000-0000-0000C0080000}"/>
    <cellStyle name="Normal 28 6" xfId="2240" xr:uid="{00000000-0005-0000-0000-0000C1080000}"/>
    <cellStyle name="Normal 28 6 2" xfId="2241" xr:uid="{00000000-0005-0000-0000-0000C2080000}"/>
    <cellStyle name="Normal 28 7" xfId="2242" xr:uid="{00000000-0005-0000-0000-0000C3080000}"/>
    <cellStyle name="Normal 28 7 2" xfId="2243" xr:uid="{00000000-0005-0000-0000-0000C4080000}"/>
    <cellStyle name="Normal 28 8" xfId="2244" xr:uid="{00000000-0005-0000-0000-0000C5080000}"/>
    <cellStyle name="Normal 28 8 2" xfId="2245" xr:uid="{00000000-0005-0000-0000-0000C6080000}"/>
    <cellStyle name="Normal 28 9" xfId="2246" xr:uid="{00000000-0005-0000-0000-0000C7080000}"/>
    <cellStyle name="Normal 28 9 2" xfId="2247" xr:uid="{00000000-0005-0000-0000-0000C8080000}"/>
    <cellStyle name="Normal 29" xfId="2248" xr:uid="{00000000-0005-0000-0000-0000C9080000}"/>
    <cellStyle name="Normal 29 10" xfId="2249" xr:uid="{00000000-0005-0000-0000-0000CA080000}"/>
    <cellStyle name="Normal 29 10 2" xfId="2250" xr:uid="{00000000-0005-0000-0000-0000CB080000}"/>
    <cellStyle name="Normal 29 11" xfId="2251" xr:uid="{00000000-0005-0000-0000-0000CC080000}"/>
    <cellStyle name="Normal 29 11 2" xfId="2252" xr:uid="{00000000-0005-0000-0000-0000CD080000}"/>
    <cellStyle name="Normal 29 12" xfId="2253" xr:uid="{00000000-0005-0000-0000-0000CE080000}"/>
    <cellStyle name="Normal 29 12 2" xfId="2254" xr:uid="{00000000-0005-0000-0000-0000CF080000}"/>
    <cellStyle name="Normal 29 13" xfId="2255" xr:uid="{00000000-0005-0000-0000-0000D0080000}"/>
    <cellStyle name="Normal 29 13 2" xfId="2256" xr:uid="{00000000-0005-0000-0000-0000D1080000}"/>
    <cellStyle name="Normal 29 14" xfId="2257" xr:uid="{00000000-0005-0000-0000-0000D2080000}"/>
    <cellStyle name="Normal 29 14 2" xfId="2258" xr:uid="{00000000-0005-0000-0000-0000D3080000}"/>
    <cellStyle name="Normal 29 15" xfId="2259" xr:uid="{00000000-0005-0000-0000-0000D4080000}"/>
    <cellStyle name="Normal 29 15 2" xfId="2260" xr:uid="{00000000-0005-0000-0000-0000D5080000}"/>
    <cellStyle name="Normal 29 16" xfId="2261" xr:uid="{00000000-0005-0000-0000-0000D6080000}"/>
    <cellStyle name="Normal 29 2" xfId="2262" xr:uid="{00000000-0005-0000-0000-0000D7080000}"/>
    <cellStyle name="Normal 29 2 2" xfId="2263" xr:uid="{00000000-0005-0000-0000-0000D8080000}"/>
    <cellStyle name="Normal 29 3" xfId="2264" xr:uid="{00000000-0005-0000-0000-0000D9080000}"/>
    <cellStyle name="Normal 29 3 2" xfId="2265" xr:uid="{00000000-0005-0000-0000-0000DA080000}"/>
    <cellStyle name="Normal 29 4" xfId="2266" xr:uid="{00000000-0005-0000-0000-0000DB080000}"/>
    <cellStyle name="Normal 29 4 2" xfId="2267" xr:uid="{00000000-0005-0000-0000-0000DC080000}"/>
    <cellStyle name="Normal 29 5" xfId="2268" xr:uid="{00000000-0005-0000-0000-0000DD080000}"/>
    <cellStyle name="Normal 29 5 2" xfId="2269" xr:uid="{00000000-0005-0000-0000-0000DE080000}"/>
    <cellStyle name="Normal 29 6" xfId="2270" xr:uid="{00000000-0005-0000-0000-0000DF080000}"/>
    <cellStyle name="Normal 29 6 2" xfId="2271" xr:uid="{00000000-0005-0000-0000-0000E0080000}"/>
    <cellStyle name="Normal 29 7" xfId="2272" xr:uid="{00000000-0005-0000-0000-0000E1080000}"/>
    <cellStyle name="Normal 29 7 2" xfId="2273" xr:uid="{00000000-0005-0000-0000-0000E2080000}"/>
    <cellStyle name="Normal 29 8" xfId="2274" xr:uid="{00000000-0005-0000-0000-0000E3080000}"/>
    <cellStyle name="Normal 29 8 2" xfId="2275" xr:uid="{00000000-0005-0000-0000-0000E4080000}"/>
    <cellStyle name="Normal 29 9" xfId="2276" xr:uid="{00000000-0005-0000-0000-0000E5080000}"/>
    <cellStyle name="Normal 29 9 2" xfId="2277" xr:uid="{00000000-0005-0000-0000-0000E6080000}"/>
    <cellStyle name="Normal 3" xfId="2278" xr:uid="{00000000-0005-0000-0000-0000E7080000}"/>
    <cellStyle name="Normal 3 2" xfId="2279" xr:uid="{00000000-0005-0000-0000-0000E8080000}"/>
    <cellStyle name="Normal 3 2 2" xfId="2280" xr:uid="{00000000-0005-0000-0000-0000E9080000}"/>
    <cellStyle name="Normal 3 2 3" xfId="2281" xr:uid="{00000000-0005-0000-0000-0000EA080000}"/>
    <cellStyle name="Normal 3 3" xfId="2282" xr:uid="{00000000-0005-0000-0000-0000EB080000}"/>
    <cellStyle name="Normal 3 3 2" xfId="2283" xr:uid="{00000000-0005-0000-0000-0000EC080000}"/>
    <cellStyle name="Normal 3 4" xfId="2284" xr:uid="{00000000-0005-0000-0000-0000ED080000}"/>
    <cellStyle name="Normal 3 5" xfId="2285" xr:uid="{00000000-0005-0000-0000-0000EE080000}"/>
    <cellStyle name="Normal 3_OPCo Period I PJM  Formula Rate" xfId="2286" xr:uid="{00000000-0005-0000-0000-0000EF080000}"/>
    <cellStyle name="Normal 30" xfId="2287" xr:uid="{00000000-0005-0000-0000-0000F0080000}"/>
    <cellStyle name="Normal 30 10" xfId="2288" xr:uid="{00000000-0005-0000-0000-0000F1080000}"/>
    <cellStyle name="Normal 30 10 2" xfId="2289" xr:uid="{00000000-0005-0000-0000-0000F2080000}"/>
    <cellStyle name="Normal 30 11" xfId="2290" xr:uid="{00000000-0005-0000-0000-0000F3080000}"/>
    <cellStyle name="Normal 30 11 2" xfId="2291" xr:uid="{00000000-0005-0000-0000-0000F4080000}"/>
    <cellStyle name="Normal 30 12" xfId="2292" xr:uid="{00000000-0005-0000-0000-0000F5080000}"/>
    <cellStyle name="Normal 30 12 2" xfId="2293" xr:uid="{00000000-0005-0000-0000-0000F6080000}"/>
    <cellStyle name="Normal 30 13" xfId="2294" xr:uid="{00000000-0005-0000-0000-0000F7080000}"/>
    <cellStyle name="Normal 30 13 2" xfId="2295" xr:uid="{00000000-0005-0000-0000-0000F8080000}"/>
    <cellStyle name="Normal 30 14" xfId="2296" xr:uid="{00000000-0005-0000-0000-0000F9080000}"/>
    <cellStyle name="Normal 30 14 2" xfId="2297" xr:uid="{00000000-0005-0000-0000-0000FA080000}"/>
    <cellStyle name="Normal 30 15" xfId="2298" xr:uid="{00000000-0005-0000-0000-0000FB080000}"/>
    <cellStyle name="Normal 30 15 2" xfId="2299" xr:uid="{00000000-0005-0000-0000-0000FC080000}"/>
    <cellStyle name="Normal 30 16" xfId="2300" xr:uid="{00000000-0005-0000-0000-0000FD080000}"/>
    <cellStyle name="Normal 30 17" xfId="2301" xr:uid="{00000000-0005-0000-0000-0000FE080000}"/>
    <cellStyle name="Normal 30 18" xfId="2302" xr:uid="{00000000-0005-0000-0000-0000FF080000}"/>
    <cellStyle name="Normal 30 19" xfId="2303" xr:uid="{00000000-0005-0000-0000-000000090000}"/>
    <cellStyle name="Normal 30 2" xfId="2304" xr:uid="{00000000-0005-0000-0000-000001090000}"/>
    <cellStyle name="Normal 30 2 2" xfId="2305" xr:uid="{00000000-0005-0000-0000-000002090000}"/>
    <cellStyle name="Normal 30 20" xfId="2306" xr:uid="{00000000-0005-0000-0000-000003090000}"/>
    <cellStyle name="Normal 30 21" xfId="2307" xr:uid="{00000000-0005-0000-0000-000004090000}"/>
    <cellStyle name="Normal 30 3" xfId="2308" xr:uid="{00000000-0005-0000-0000-000005090000}"/>
    <cellStyle name="Normal 30 3 2" xfId="2309" xr:uid="{00000000-0005-0000-0000-000006090000}"/>
    <cellStyle name="Normal 30 4" xfId="2310" xr:uid="{00000000-0005-0000-0000-000007090000}"/>
    <cellStyle name="Normal 30 4 2" xfId="2311" xr:uid="{00000000-0005-0000-0000-000008090000}"/>
    <cellStyle name="Normal 30 5" xfId="2312" xr:uid="{00000000-0005-0000-0000-000009090000}"/>
    <cellStyle name="Normal 30 5 2" xfId="2313" xr:uid="{00000000-0005-0000-0000-00000A090000}"/>
    <cellStyle name="Normal 30 6" xfId="2314" xr:uid="{00000000-0005-0000-0000-00000B090000}"/>
    <cellStyle name="Normal 30 6 2" xfId="2315" xr:uid="{00000000-0005-0000-0000-00000C090000}"/>
    <cellStyle name="Normal 30 7" xfId="2316" xr:uid="{00000000-0005-0000-0000-00000D090000}"/>
    <cellStyle name="Normal 30 7 2" xfId="2317" xr:uid="{00000000-0005-0000-0000-00000E090000}"/>
    <cellStyle name="Normal 30 8" xfId="2318" xr:uid="{00000000-0005-0000-0000-00000F090000}"/>
    <cellStyle name="Normal 30 8 2" xfId="2319" xr:uid="{00000000-0005-0000-0000-000010090000}"/>
    <cellStyle name="Normal 30 9" xfId="2320" xr:uid="{00000000-0005-0000-0000-000011090000}"/>
    <cellStyle name="Normal 30 9 2" xfId="2321" xr:uid="{00000000-0005-0000-0000-000012090000}"/>
    <cellStyle name="Normal 31" xfId="2322" xr:uid="{00000000-0005-0000-0000-000013090000}"/>
    <cellStyle name="Normal 31 10" xfId="2323" xr:uid="{00000000-0005-0000-0000-000014090000}"/>
    <cellStyle name="Normal 31 10 2" xfId="2324" xr:uid="{00000000-0005-0000-0000-000015090000}"/>
    <cellStyle name="Normal 31 10 3" xfId="2325" xr:uid="{00000000-0005-0000-0000-000016090000}"/>
    <cellStyle name="Normal 31 11" xfId="2326" xr:uid="{00000000-0005-0000-0000-000017090000}"/>
    <cellStyle name="Normal 31 11 2" xfId="2327" xr:uid="{00000000-0005-0000-0000-000018090000}"/>
    <cellStyle name="Normal 31 12" xfId="2328" xr:uid="{00000000-0005-0000-0000-000019090000}"/>
    <cellStyle name="Normal 31 12 2" xfId="2329" xr:uid="{00000000-0005-0000-0000-00001A090000}"/>
    <cellStyle name="Normal 31 13" xfId="2330" xr:uid="{00000000-0005-0000-0000-00001B090000}"/>
    <cellStyle name="Normal 31 13 2" xfId="2331" xr:uid="{00000000-0005-0000-0000-00001C090000}"/>
    <cellStyle name="Normal 31 14" xfId="2332" xr:uid="{00000000-0005-0000-0000-00001D090000}"/>
    <cellStyle name="Normal 31 14 2" xfId="2333" xr:uid="{00000000-0005-0000-0000-00001E090000}"/>
    <cellStyle name="Normal 31 15" xfId="2334" xr:uid="{00000000-0005-0000-0000-00001F090000}"/>
    <cellStyle name="Normal 31 15 2" xfId="2335" xr:uid="{00000000-0005-0000-0000-000020090000}"/>
    <cellStyle name="Normal 31 16" xfId="2336" xr:uid="{00000000-0005-0000-0000-000021090000}"/>
    <cellStyle name="Normal 31 17" xfId="2337" xr:uid="{00000000-0005-0000-0000-000022090000}"/>
    <cellStyle name="Normal 31 2" xfId="2338" xr:uid="{00000000-0005-0000-0000-000023090000}"/>
    <cellStyle name="Normal 31 2 2" xfId="2339" xr:uid="{00000000-0005-0000-0000-000024090000}"/>
    <cellStyle name="Normal 31 3" xfId="2340" xr:uid="{00000000-0005-0000-0000-000025090000}"/>
    <cellStyle name="Normal 31 3 2" xfId="2341" xr:uid="{00000000-0005-0000-0000-000026090000}"/>
    <cellStyle name="Normal 31 4" xfId="2342" xr:uid="{00000000-0005-0000-0000-000027090000}"/>
    <cellStyle name="Normal 31 4 2" xfId="2343" xr:uid="{00000000-0005-0000-0000-000028090000}"/>
    <cellStyle name="Normal 31 5" xfId="2344" xr:uid="{00000000-0005-0000-0000-000029090000}"/>
    <cellStyle name="Normal 31 5 2" xfId="2345" xr:uid="{00000000-0005-0000-0000-00002A090000}"/>
    <cellStyle name="Normal 31 6" xfId="2346" xr:uid="{00000000-0005-0000-0000-00002B090000}"/>
    <cellStyle name="Normal 31 6 2" xfId="2347" xr:uid="{00000000-0005-0000-0000-00002C090000}"/>
    <cellStyle name="Normal 31 7" xfId="2348" xr:uid="{00000000-0005-0000-0000-00002D090000}"/>
    <cellStyle name="Normal 31 7 2" xfId="2349" xr:uid="{00000000-0005-0000-0000-00002E090000}"/>
    <cellStyle name="Normal 31 8" xfId="2350" xr:uid="{00000000-0005-0000-0000-00002F090000}"/>
    <cellStyle name="Normal 31 8 2" xfId="2351" xr:uid="{00000000-0005-0000-0000-000030090000}"/>
    <cellStyle name="Normal 31 9" xfId="2352" xr:uid="{00000000-0005-0000-0000-000031090000}"/>
    <cellStyle name="Normal 31 9 2" xfId="2353" xr:uid="{00000000-0005-0000-0000-000032090000}"/>
    <cellStyle name="Normal 32" xfId="2354" xr:uid="{00000000-0005-0000-0000-000033090000}"/>
    <cellStyle name="Normal 32 10" xfId="2355" xr:uid="{00000000-0005-0000-0000-000034090000}"/>
    <cellStyle name="Normal 32 10 2" xfId="2356" xr:uid="{00000000-0005-0000-0000-000035090000}"/>
    <cellStyle name="Normal 32 10 3" xfId="2357" xr:uid="{00000000-0005-0000-0000-000036090000}"/>
    <cellStyle name="Normal 32 11" xfId="2358" xr:uid="{00000000-0005-0000-0000-000037090000}"/>
    <cellStyle name="Normal 32 11 2" xfId="2359" xr:uid="{00000000-0005-0000-0000-000038090000}"/>
    <cellStyle name="Normal 32 12" xfId="2360" xr:uid="{00000000-0005-0000-0000-000039090000}"/>
    <cellStyle name="Normal 32 12 2" xfId="2361" xr:uid="{00000000-0005-0000-0000-00003A090000}"/>
    <cellStyle name="Normal 32 13" xfId="2362" xr:uid="{00000000-0005-0000-0000-00003B090000}"/>
    <cellStyle name="Normal 32 13 2" xfId="2363" xr:uid="{00000000-0005-0000-0000-00003C090000}"/>
    <cellStyle name="Normal 32 14" xfId="2364" xr:uid="{00000000-0005-0000-0000-00003D090000}"/>
    <cellStyle name="Normal 32 14 2" xfId="2365" xr:uid="{00000000-0005-0000-0000-00003E090000}"/>
    <cellStyle name="Normal 32 15" xfId="2366" xr:uid="{00000000-0005-0000-0000-00003F090000}"/>
    <cellStyle name="Normal 32 15 2" xfId="2367" xr:uid="{00000000-0005-0000-0000-000040090000}"/>
    <cellStyle name="Normal 32 16" xfId="2368" xr:uid="{00000000-0005-0000-0000-000041090000}"/>
    <cellStyle name="Normal 32 2" xfId="2369" xr:uid="{00000000-0005-0000-0000-000042090000}"/>
    <cellStyle name="Normal 32 2 2" xfId="2370" xr:uid="{00000000-0005-0000-0000-000043090000}"/>
    <cellStyle name="Normal 32 3" xfId="2371" xr:uid="{00000000-0005-0000-0000-000044090000}"/>
    <cellStyle name="Normal 32 3 2" xfId="2372" xr:uid="{00000000-0005-0000-0000-000045090000}"/>
    <cellStyle name="Normal 32 4" xfId="2373" xr:uid="{00000000-0005-0000-0000-000046090000}"/>
    <cellStyle name="Normal 32 4 2" xfId="2374" xr:uid="{00000000-0005-0000-0000-000047090000}"/>
    <cellStyle name="Normal 32 5" xfId="2375" xr:uid="{00000000-0005-0000-0000-000048090000}"/>
    <cellStyle name="Normal 32 5 2" xfId="2376" xr:uid="{00000000-0005-0000-0000-000049090000}"/>
    <cellStyle name="Normal 32 6" xfId="2377" xr:uid="{00000000-0005-0000-0000-00004A090000}"/>
    <cellStyle name="Normal 32 6 2" xfId="2378" xr:uid="{00000000-0005-0000-0000-00004B090000}"/>
    <cellStyle name="Normal 32 7" xfId="2379" xr:uid="{00000000-0005-0000-0000-00004C090000}"/>
    <cellStyle name="Normal 32 7 2" xfId="2380" xr:uid="{00000000-0005-0000-0000-00004D090000}"/>
    <cellStyle name="Normal 32 8" xfId="2381" xr:uid="{00000000-0005-0000-0000-00004E090000}"/>
    <cellStyle name="Normal 32 8 2" xfId="2382" xr:uid="{00000000-0005-0000-0000-00004F090000}"/>
    <cellStyle name="Normal 32 9" xfId="2383" xr:uid="{00000000-0005-0000-0000-000050090000}"/>
    <cellStyle name="Normal 32 9 2" xfId="2384" xr:uid="{00000000-0005-0000-0000-000051090000}"/>
    <cellStyle name="Normal 33" xfId="2385" xr:uid="{00000000-0005-0000-0000-000052090000}"/>
    <cellStyle name="Normal 33 2" xfId="2386" xr:uid="{00000000-0005-0000-0000-000053090000}"/>
    <cellStyle name="Normal 33 3" xfId="2387" xr:uid="{00000000-0005-0000-0000-000054090000}"/>
    <cellStyle name="Normal 33 4" xfId="2388" xr:uid="{00000000-0005-0000-0000-000055090000}"/>
    <cellStyle name="Normal 33 5" xfId="2389" xr:uid="{00000000-0005-0000-0000-000056090000}"/>
    <cellStyle name="Normal 33 6" xfId="2390" xr:uid="{00000000-0005-0000-0000-000057090000}"/>
    <cellStyle name="Normal 33 7" xfId="2391" xr:uid="{00000000-0005-0000-0000-000058090000}"/>
    <cellStyle name="Normal 34" xfId="2392" xr:uid="{00000000-0005-0000-0000-000059090000}"/>
    <cellStyle name="Normal 34 2" xfId="2393" xr:uid="{00000000-0005-0000-0000-00005A090000}"/>
    <cellStyle name="Normal 34 3" xfId="2394" xr:uid="{00000000-0005-0000-0000-00005B090000}"/>
    <cellStyle name="Normal 34 4" xfId="2395" xr:uid="{00000000-0005-0000-0000-00005C090000}"/>
    <cellStyle name="Normal 34 5" xfId="2396" xr:uid="{00000000-0005-0000-0000-00005D090000}"/>
    <cellStyle name="Normal 34 6" xfId="2397" xr:uid="{00000000-0005-0000-0000-00005E090000}"/>
    <cellStyle name="Normal 34 7" xfId="2398" xr:uid="{00000000-0005-0000-0000-00005F090000}"/>
    <cellStyle name="Normal 35" xfId="2399" xr:uid="{00000000-0005-0000-0000-000060090000}"/>
    <cellStyle name="Normal 35 2" xfId="2400" xr:uid="{00000000-0005-0000-0000-000061090000}"/>
    <cellStyle name="Normal 35 3" xfId="2401" xr:uid="{00000000-0005-0000-0000-000062090000}"/>
    <cellStyle name="Normal 36" xfId="2402" xr:uid="{00000000-0005-0000-0000-000063090000}"/>
    <cellStyle name="Normal 36 2" xfId="2403" xr:uid="{00000000-0005-0000-0000-000064090000}"/>
    <cellStyle name="Normal 37" xfId="2404" xr:uid="{00000000-0005-0000-0000-000065090000}"/>
    <cellStyle name="Normal 37 2" xfId="2405" xr:uid="{00000000-0005-0000-0000-000066090000}"/>
    <cellStyle name="Normal 37 3" xfId="2406" xr:uid="{00000000-0005-0000-0000-000067090000}"/>
    <cellStyle name="Normal 37 4" xfId="2407" xr:uid="{00000000-0005-0000-0000-000068090000}"/>
    <cellStyle name="Normal 37 5" xfId="2408" xr:uid="{00000000-0005-0000-0000-000069090000}"/>
    <cellStyle name="Normal 37 6" xfId="2409" xr:uid="{00000000-0005-0000-0000-00006A090000}"/>
    <cellStyle name="Normal 37 7" xfId="2410" xr:uid="{00000000-0005-0000-0000-00006B090000}"/>
    <cellStyle name="Normal 38" xfId="2411" xr:uid="{00000000-0005-0000-0000-00006C090000}"/>
    <cellStyle name="Normal 38 2" xfId="2412" xr:uid="{00000000-0005-0000-0000-00006D090000}"/>
    <cellStyle name="Normal 38 3" xfId="2413" xr:uid="{00000000-0005-0000-0000-00006E090000}"/>
    <cellStyle name="Normal 39" xfId="2414" xr:uid="{00000000-0005-0000-0000-00006F090000}"/>
    <cellStyle name="Normal 39 2" xfId="2415" xr:uid="{00000000-0005-0000-0000-000070090000}"/>
    <cellStyle name="Normal 39 3" xfId="2416" xr:uid="{00000000-0005-0000-0000-000071090000}"/>
    <cellStyle name="Normal 39 4" xfId="2417" xr:uid="{00000000-0005-0000-0000-000072090000}"/>
    <cellStyle name="Normal 39 5" xfId="2418" xr:uid="{00000000-0005-0000-0000-000073090000}"/>
    <cellStyle name="Normal 39 6" xfId="2419" xr:uid="{00000000-0005-0000-0000-000074090000}"/>
    <cellStyle name="Normal 39 7" xfId="2420" xr:uid="{00000000-0005-0000-0000-000075090000}"/>
    <cellStyle name="Normal 4" xfId="2421" xr:uid="{00000000-0005-0000-0000-000076090000}"/>
    <cellStyle name="Normal 4 10" xfId="2422" xr:uid="{00000000-0005-0000-0000-000077090000}"/>
    <cellStyle name="Normal 4 10 2" xfId="2423" xr:uid="{00000000-0005-0000-0000-000078090000}"/>
    <cellStyle name="Normal 4 11" xfId="2424" xr:uid="{00000000-0005-0000-0000-000079090000}"/>
    <cellStyle name="Normal 4 11 2" xfId="2425" xr:uid="{00000000-0005-0000-0000-00007A090000}"/>
    <cellStyle name="Normal 4 12" xfId="2426" xr:uid="{00000000-0005-0000-0000-00007B090000}"/>
    <cellStyle name="Normal 4 12 2" xfId="2427" xr:uid="{00000000-0005-0000-0000-00007C090000}"/>
    <cellStyle name="Normal 4 13" xfId="2428" xr:uid="{00000000-0005-0000-0000-00007D090000}"/>
    <cellStyle name="Normal 4 13 2" xfId="2429" xr:uid="{00000000-0005-0000-0000-00007E090000}"/>
    <cellStyle name="Normal 4 14" xfId="2430" xr:uid="{00000000-0005-0000-0000-00007F090000}"/>
    <cellStyle name="Normal 4 14 2" xfId="2431" xr:uid="{00000000-0005-0000-0000-000080090000}"/>
    <cellStyle name="Normal 4 15" xfId="2432" xr:uid="{00000000-0005-0000-0000-000081090000}"/>
    <cellStyle name="Normal 4 15 2" xfId="2433" xr:uid="{00000000-0005-0000-0000-000082090000}"/>
    <cellStyle name="Normal 4 16" xfId="2434" xr:uid="{00000000-0005-0000-0000-000083090000}"/>
    <cellStyle name="Normal 4 17" xfId="2435" xr:uid="{00000000-0005-0000-0000-000084090000}"/>
    <cellStyle name="Normal 4 17 2" xfId="2436" xr:uid="{00000000-0005-0000-0000-000085090000}"/>
    <cellStyle name="Normal 4 18" xfId="2437" xr:uid="{00000000-0005-0000-0000-000086090000}"/>
    <cellStyle name="Normal 4 19" xfId="2438" xr:uid="{00000000-0005-0000-0000-000087090000}"/>
    <cellStyle name="Normal 4 2" xfId="2439" xr:uid="{00000000-0005-0000-0000-000088090000}"/>
    <cellStyle name="Normal 4 2 2" xfId="2440" xr:uid="{00000000-0005-0000-0000-000089090000}"/>
    <cellStyle name="Normal 4 2 2 2" xfId="2441" xr:uid="{00000000-0005-0000-0000-00008A090000}"/>
    <cellStyle name="Normal 4 2 3" xfId="2442" xr:uid="{00000000-0005-0000-0000-00008B090000}"/>
    <cellStyle name="Normal 4 2 4" xfId="2443" xr:uid="{00000000-0005-0000-0000-00008C090000}"/>
    <cellStyle name="Normal 4 3" xfId="2444" xr:uid="{00000000-0005-0000-0000-00008D090000}"/>
    <cellStyle name="Normal 4 3 2" xfId="2445" xr:uid="{00000000-0005-0000-0000-00008E090000}"/>
    <cellStyle name="Normal 4 4" xfId="2446" xr:uid="{00000000-0005-0000-0000-00008F090000}"/>
    <cellStyle name="Normal 4 4 2" xfId="2447" xr:uid="{00000000-0005-0000-0000-000090090000}"/>
    <cellStyle name="Normal 4 5" xfId="2448" xr:uid="{00000000-0005-0000-0000-000091090000}"/>
    <cellStyle name="Normal 4 5 2" xfId="2449" xr:uid="{00000000-0005-0000-0000-000092090000}"/>
    <cellStyle name="Normal 4 6" xfId="2450" xr:uid="{00000000-0005-0000-0000-000093090000}"/>
    <cellStyle name="Normal 4 6 2" xfId="2451" xr:uid="{00000000-0005-0000-0000-000094090000}"/>
    <cellStyle name="Normal 4 7" xfId="2452" xr:uid="{00000000-0005-0000-0000-000095090000}"/>
    <cellStyle name="Normal 4 7 2" xfId="2453" xr:uid="{00000000-0005-0000-0000-000096090000}"/>
    <cellStyle name="Normal 4 8" xfId="2454" xr:uid="{00000000-0005-0000-0000-000097090000}"/>
    <cellStyle name="Normal 4 8 2" xfId="2455" xr:uid="{00000000-0005-0000-0000-000098090000}"/>
    <cellStyle name="Normal 4 9" xfId="2456" xr:uid="{00000000-0005-0000-0000-000099090000}"/>
    <cellStyle name="Normal 4 9 2" xfId="2457" xr:uid="{00000000-0005-0000-0000-00009A090000}"/>
    <cellStyle name="Normal 40" xfId="2458" xr:uid="{00000000-0005-0000-0000-00009B090000}"/>
    <cellStyle name="Normal 40 2" xfId="2459" xr:uid="{00000000-0005-0000-0000-00009C090000}"/>
    <cellStyle name="Normal 41" xfId="2460" xr:uid="{00000000-0005-0000-0000-00009D090000}"/>
    <cellStyle name="Normal 41 2" xfId="2461" xr:uid="{00000000-0005-0000-0000-00009E090000}"/>
    <cellStyle name="Normal 41 3" xfId="2462" xr:uid="{00000000-0005-0000-0000-00009F090000}"/>
    <cellStyle name="Normal 42" xfId="2463" xr:uid="{00000000-0005-0000-0000-0000A0090000}"/>
    <cellStyle name="Normal 42 2" xfId="2464" xr:uid="{00000000-0005-0000-0000-0000A1090000}"/>
    <cellStyle name="Normal 42 3" xfId="2465" xr:uid="{00000000-0005-0000-0000-0000A2090000}"/>
    <cellStyle name="Normal 43" xfId="2466" xr:uid="{00000000-0005-0000-0000-0000A3090000}"/>
    <cellStyle name="Normal 43 2" xfId="2467" xr:uid="{00000000-0005-0000-0000-0000A4090000}"/>
    <cellStyle name="Normal 43 3" xfId="2468" xr:uid="{00000000-0005-0000-0000-0000A5090000}"/>
    <cellStyle name="Normal 43 4" xfId="2469" xr:uid="{00000000-0005-0000-0000-0000A6090000}"/>
    <cellStyle name="Normal 43 5" xfId="2470" xr:uid="{00000000-0005-0000-0000-0000A7090000}"/>
    <cellStyle name="Normal 44" xfId="2471" xr:uid="{00000000-0005-0000-0000-0000A8090000}"/>
    <cellStyle name="Normal 45" xfId="2472" xr:uid="{00000000-0005-0000-0000-0000A9090000}"/>
    <cellStyle name="Normal 46" xfId="2925" xr:uid="{97B3D493-E63D-4FCC-B382-3237108CAD55}"/>
    <cellStyle name="Normal 47" xfId="2473" xr:uid="{00000000-0005-0000-0000-0000AA090000}"/>
    <cellStyle name="Normal 47 2" xfId="2474" xr:uid="{00000000-0005-0000-0000-0000AB090000}"/>
    <cellStyle name="Normal 47 3" xfId="2475" xr:uid="{00000000-0005-0000-0000-0000AC090000}"/>
    <cellStyle name="Normal 47 4" xfId="2476" xr:uid="{00000000-0005-0000-0000-0000AD090000}"/>
    <cellStyle name="Normal 47 5" xfId="2477" xr:uid="{00000000-0005-0000-0000-0000AE090000}"/>
    <cellStyle name="Normal 48" xfId="2478" xr:uid="{00000000-0005-0000-0000-0000AF090000}"/>
    <cellStyle name="Normal 48 2" xfId="2479" xr:uid="{00000000-0005-0000-0000-0000B0090000}"/>
    <cellStyle name="Normal 48 3" xfId="2480" xr:uid="{00000000-0005-0000-0000-0000B1090000}"/>
    <cellStyle name="Normal 48 4" xfId="2481" xr:uid="{00000000-0005-0000-0000-0000B2090000}"/>
    <cellStyle name="Normal 48 5" xfId="2482" xr:uid="{00000000-0005-0000-0000-0000B3090000}"/>
    <cellStyle name="Normal 5" xfId="2483" xr:uid="{00000000-0005-0000-0000-0000B4090000}"/>
    <cellStyle name="Normal 5 10" xfId="2484" xr:uid="{00000000-0005-0000-0000-0000B5090000}"/>
    <cellStyle name="Normal 5 10 2" xfId="2485" xr:uid="{00000000-0005-0000-0000-0000B6090000}"/>
    <cellStyle name="Normal 5 11" xfId="2486" xr:uid="{00000000-0005-0000-0000-0000B7090000}"/>
    <cellStyle name="Normal 5 11 2" xfId="2487" xr:uid="{00000000-0005-0000-0000-0000B8090000}"/>
    <cellStyle name="Normal 5 12" xfId="2488" xr:uid="{00000000-0005-0000-0000-0000B9090000}"/>
    <cellStyle name="Normal 5 12 2" xfId="2489" xr:uid="{00000000-0005-0000-0000-0000BA090000}"/>
    <cellStyle name="Normal 5 13" xfId="2490" xr:uid="{00000000-0005-0000-0000-0000BB090000}"/>
    <cellStyle name="Normal 5 13 2" xfId="2491" xr:uid="{00000000-0005-0000-0000-0000BC090000}"/>
    <cellStyle name="Normal 5 14" xfId="2492" xr:uid="{00000000-0005-0000-0000-0000BD090000}"/>
    <cellStyle name="Normal 5 14 2" xfId="2493" xr:uid="{00000000-0005-0000-0000-0000BE090000}"/>
    <cellStyle name="Normal 5 15" xfId="2494" xr:uid="{00000000-0005-0000-0000-0000BF090000}"/>
    <cellStyle name="Normal 5 15 2" xfId="2495" xr:uid="{00000000-0005-0000-0000-0000C0090000}"/>
    <cellStyle name="Normal 5 16" xfId="2496" xr:uid="{00000000-0005-0000-0000-0000C1090000}"/>
    <cellStyle name="Normal 5 17" xfId="2497" xr:uid="{00000000-0005-0000-0000-0000C2090000}"/>
    <cellStyle name="Normal 5 18" xfId="2498" xr:uid="{00000000-0005-0000-0000-0000C3090000}"/>
    <cellStyle name="Normal 5 2" xfId="2499" xr:uid="{00000000-0005-0000-0000-0000C4090000}"/>
    <cellStyle name="Normal 5 2 2" xfId="2500" xr:uid="{00000000-0005-0000-0000-0000C5090000}"/>
    <cellStyle name="Normal 5 3" xfId="2501" xr:uid="{00000000-0005-0000-0000-0000C6090000}"/>
    <cellStyle name="Normal 5 3 2" xfId="2502" xr:uid="{00000000-0005-0000-0000-0000C7090000}"/>
    <cellStyle name="Normal 5 4" xfId="2503" xr:uid="{00000000-0005-0000-0000-0000C8090000}"/>
    <cellStyle name="Normal 5 4 2" xfId="2504" xr:uid="{00000000-0005-0000-0000-0000C9090000}"/>
    <cellStyle name="Normal 5 5" xfId="2505" xr:uid="{00000000-0005-0000-0000-0000CA090000}"/>
    <cellStyle name="Normal 5 5 2" xfId="2506" xr:uid="{00000000-0005-0000-0000-0000CB090000}"/>
    <cellStyle name="Normal 5 6" xfId="2507" xr:uid="{00000000-0005-0000-0000-0000CC090000}"/>
    <cellStyle name="Normal 5 6 2" xfId="2508" xr:uid="{00000000-0005-0000-0000-0000CD090000}"/>
    <cellStyle name="Normal 5 7" xfId="2509" xr:uid="{00000000-0005-0000-0000-0000CE090000}"/>
    <cellStyle name="Normal 5 7 2" xfId="2510" xr:uid="{00000000-0005-0000-0000-0000CF090000}"/>
    <cellStyle name="Normal 5 8" xfId="2511" xr:uid="{00000000-0005-0000-0000-0000D0090000}"/>
    <cellStyle name="Normal 5 8 2" xfId="2512" xr:uid="{00000000-0005-0000-0000-0000D1090000}"/>
    <cellStyle name="Normal 5 9" xfId="2513" xr:uid="{00000000-0005-0000-0000-0000D2090000}"/>
    <cellStyle name="Normal 5 9 2" xfId="2514" xr:uid="{00000000-0005-0000-0000-0000D3090000}"/>
    <cellStyle name="Normal 6" xfId="2515" xr:uid="{00000000-0005-0000-0000-0000D4090000}"/>
    <cellStyle name="Normal 6 2" xfId="2516" xr:uid="{00000000-0005-0000-0000-0000D5090000}"/>
    <cellStyle name="Normal 6 3" xfId="2517" xr:uid="{00000000-0005-0000-0000-0000D6090000}"/>
    <cellStyle name="Normal 6 4" xfId="2518" xr:uid="{00000000-0005-0000-0000-0000D7090000}"/>
    <cellStyle name="Normal 6 5" xfId="2519" xr:uid="{00000000-0005-0000-0000-0000D8090000}"/>
    <cellStyle name="Normal 6 6" xfId="2520" xr:uid="{00000000-0005-0000-0000-0000D9090000}"/>
    <cellStyle name="Normal 7" xfId="2521" xr:uid="{00000000-0005-0000-0000-0000DA090000}"/>
    <cellStyle name="Normal 7 2" xfId="2522" xr:uid="{00000000-0005-0000-0000-0000DB090000}"/>
    <cellStyle name="Normal 7 3" xfId="2523" xr:uid="{00000000-0005-0000-0000-0000DC090000}"/>
    <cellStyle name="Normal 7 4" xfId="2524" xr:uid="{00000000-0005-0000-0000-0000DD090000}"/>
    <cellStyle name="Normal 7 5" xfId="2525" xr:uid="{00000000-0005-0000-0000-0000DE090000}"/>
    <cellStyle name="Normal 7 6" xfId="2526" xr:uid="{00000000-0005-0000-0000-0000DF090000}"/>
    <cellStyle name="Normal 8" xfId="2527" xr:uid="{00000000-0005-0000-0000-0000E0090000}"/>
    <cellStyle name="Normal 8 2" xfId="2528" xr:uid="{00000000-0005-0000-0000-0000E1090000}"/>
    <cellStyle name="Normal 8 3" xfId="2529" xr:uid="{00000000-0005-0000-0000-0000E2090000}"/>
    <cellStyle name="Normal 8 4" xfId="2530" xr:uid="{00000000-0005-0000-0000-0000E3090000}"/>
    <cellStyle name="Normal 8 5" xfId="2531" xr:uid="{00000000-0005-0000-0000-0000E4090000}"/>
    <cellStyle name="Normal 8 6" xfId="2532" xr:uid="{00000000-0005-0000-0000-0000E5090000}"/>
    <cellStyle name="Normal 8 7" xfId="2533" xr:uid="{00000000-0005-0000-0000-0000E6090000}"/>
    <cellStyle name="Normal 9" xfId="2534" xr:uid="{00000000-0005-0000-0000-0000E7090000}"/>
    <cellStyle name="Normal 9 10" xfId="2535" xr:uid="{00000000-0005-0000-0000-0000E8090000}"/>
    <cellStyle name="Normal 9 10 2" xfId="2536" xr:uid="{00000000-0005-0000-0000-0000E9090000}"/>
    <cellStyle name="Normal 9 11" xfId="2537" xr:uid="{00000000-0005-0000-0000-0000EA090000}"/>
    <cellStyle name="Normal 9 11 2" xfId="2538" xr:uid="{00000000-0005-0000-0000-0000EB090000}"/>
    <cellStyle name="Normal 9 12" xfId="2539" xr:uid="{00000000-0005-0000-0000-0000EC090000}"/>
    <cellStyle name="Normal 9 12 2" xfId="2540" xr:uid="{00000000-0005-0000-0000-0000ED090000}"/>
    <cellStyle name="Normal 9 13" xfId="2541" xr:uid="{00000000-0005-0000-0000-0000EE090000}"/>
    <cellStyle name="Normal 9 13 2" xfId="2542" xr:uid="{00000000-0005-0000-0000-0000EF090000}"/>
    <cellStyle name="Normal 9 14" xfId="2543" xr:uid="{00000000-0005-0000-0000-0000F0090000}"/>
    <cellStyle name="Normal 9 14 2" xfId="2544" xr:uid="{00000000-0005-0000-0000-0000F1090000}"/>
    <cellStyle name="Normal 9 15" xfId="2545" xr:uid="{00000000-0005-0000-0000-0000F2090000}"/>
    <cellStyle name="Normal 9 15 2" xfId="2546" xr:uid="{00000000-0005-0000-0000-0000F3090000}"/>
    <cellStyle name="Normal 9 16" xfId="2547" xr:uid="{00000000-0005-0000-0000-0000F4090000}"/>
    <cellStyle name="Normal 9 17" xfId="2548" xr:uid="{00000000-0005-0000-0000-0000F5090000}"/>
    <cellStyle name="Normal 9 18" xfId="2549" xr:uid="{00000000-0005-0000-0000-0000F6090000}"/>
    <cellStyle name="Normal 9 2" xfId="2550" xr:uid="{00000000-0005-0000-0000-0000F7090000}"/>
    <cellStyle name="Normal 9 2 2" xfId="2551" xr:uid="{00000000-0005-0000-0000-0000F8090000}"/>
    <cellStyle name="Normal 9 3" xfId="2552" xr:uid="{00000000-0005-0000-0000-0000F9090000}"/>
    <cellStyle name="Normal 9 3 2" xfId="2553" xr:uid="{00000000-0005-0000-0000-0000FA090000}"/>
    <cellStyle name="Normal 9 4" xfId="2554" xr:uid="{00000000-0005-0000-0000-0000FB090000}"/>
    <cellStyle name="Normal 9 4 2" xfId="2555" xr:uid="{00000000-0005-0000-0000-0000FC090000}"/>
    <cellStyle name="Normal 9 5" xfId="2556" xr:uid="{00000000-0005-0000-0000-0000FD090000}"/>
    <cellStyle name="Normal 9 5 2" xfId="2557" xr:uid="{00000000-0005-0000-0000-0000FE090000}"/>
    <cellStyle name="Normal 9 6" xfId="2558" xr:uid="{00000000-0005-0000-0000-0000FF090000}"/>
    <cellStyle name="Normal 9 6 2" xfId="2559" xr:uid="{00000000-0005-0000-0000-0000000A0000}"/>
    <cellStyle name="Normal 9 7" xfId="2560" xr:uid="{00000000-0005-0000-0000-0000010A0000}"/>
    <cellStyle name="Normal 9 7 2" xfId="2561" xr:uid="{00000000-0005-0000-0000-0000020A0000}"/>
    <cellStyle name="Normal 9 8" xfId="2562" xr:uid="{00000000-0005-0000-0000-0000030A0000}"/>
    <cellStyle name="Normal 9 8 2" xfId="2563" xr:uid="{00000000-0005-0000-0000-0000040A0000}"/>
    <cellStyle name="Normal 9 9" xfId="2564" xr:uid="{00000000-0005-0000-0000-0000050A0000}"/>
    <cellStyle name="Normal 9 9 2" xfId="2565" xr:uid="{00000000-0005-0000-0000-0000060A0000}"/>
    <cellStyle name="Normal 96" xfId="2566" xr:uid="{00000000-0005-0000-0000-0000070A0000}"/>
    <cellStyle name="Note 10" xfId="2567" xr:uid="{00000000-0005-0000-0000-0000080A0000}"/>
    <cellStyle name="Note 10 2" xfId="2568" xr:uid="{00000000-0005-0000-0000-0000090A0000}"/>
    <cellStyle name="Note 11" xfId="2569" xr:uid="{00000000-0005-0000-0000-00000A0A0000}"/>
    <cellStyle name="Note 11 2" xfId="2570" xr:uid="{00000000-0005-0000-0000-00000B0A0000}"/>
    <cellStyle name="Note 12" xfId="2571" xr:uid="{00000000-0005-0000-0000-00000C0A0000}"/>
    <cellStyle name="Note 12 2" xfId="2572" xr:uid="{00000000-0005-0000-0000-00000D0A0000}"/>
    <cellStyle name="Note 13" xfId="2573" xr:uid="{00000000-0005-0000-0000-00000E0A0000}"/>
    <cellStyle name="Note 13 2" xfId="2574" xr:uid="{00000000-0005-0000-0000-00000F0A0000}"/>
    <cellStyle name="Note 14" xfId="2575" xr:uid="{00000000-0005-0000-0000-0000100A0000}"/>
    <cellStyle name="Note 14 2" xfId="2576" xr:uid="{00000000-0005-0000-0000-0000110A0000}"/>
    <cellStyle name="Note 15" xfId="2577" xr:uid="{00000000-0005-0000-0000-0000120A0000}"/>
    <cellStyle name="Note 15 2" xfId="2578" xr:uid="{00000000-0005-0000-0000-0000130A0000}"/>
    <cellStyle name="Note 15 3" xfId="2579" xr:uid="{00000000-0005-0000-0000-0000140A0000}"/>
    <cellStyle name="Note 15 4" xfId="2580" xr:uid="{00000000-0005-0000-0000-0000150A0000}"/>
    <cellStyle name="Note 15 5" xfId="2581" xr:uid="{00000000-0005-0000-0000-0000160A0000}"/>
    <cellStyle name="Note 16" xfId="2582" xr:uid="{00000000-0005-0000-0000-0000170A0000}"/>
    <cellStyle name="Note 16 2" xfId="2583" xr:uid="{00000000-0005-0000-0000-0000180A0000}"/>
    <cellStyle name="Note 16 3" xfId="2584" xr:uid="{00000000-0005-0000-0000-0000190A0000}"/>
    <cellStyle name="Note 16 4" xfId="2585" xr:uid="{00000000-0005-0000-0000-00001A0A0000}"/>
    <cellStyle name="Note 16 5" xfId="2586" xr:uid="{00000000-0005-0000-0000-00001B0A0000}"/>
    <cellStyle name="Note 17" xfId="2587" xr:uid="{00000000-0005-0000-0000-00001C0A0000}"/>
    <cellStyle name="Note 17 2" xfId="2588" xr:uid="{00000000-0005-0000-0000-00001D0A0000}"/>
    <cellStyle name="Note 17 3" xfId="2589" xr:uid="{00000000-0005-0000-0000-00001E0A0000}"/>
    <cellStyle name="Note 17 4" xfId="2590" xr:uid="{00000000-0005-0000-0000-00001F0A0000}"/>
    <cellStyle name="Note 17 5" xfId="2591" xr:uid="{00000000-0005-0000-0000-0000200A0000}"/>
    <cellStyle name="Note 18" xfId="2592" xr:uid="{00000000-0005-0000-0000-0000210A0000}"/>
    <cellStyle name="Note 18 2" xfId="2593" xr:uid="{00000000-0005-0000-0000-0000220A0000}"/>
    <cellStyle name="Note 18 3" xfId="2594" xr:uid="{00000000-0005-0000-0000-0000230A0000}"/>
    <cellStyle name="Note 18 4" xfId="2595" xr:uid="{00000000-0005-0000-0000-0000240A0000}"/>
    <cellStyle name="Note 18 5" xfId="2596" xr:uid="{00000000-0005-0000-0000-0000250A0000}"/>
    <cellStyle name="Note 19" xfId="2597" xr:uid="{00000000-0005-0000-0000-0000260A0000}"/>
    <cellStyle name="Note 19 2" xfId="2598" xr:uid="{00000000-0005-0000-0000-0000270A0000}"/>
    <cellStyle name="Note 19 3" xfId="2599" xr:uid="{00000000-0005-0000-0000-0000280A0000}"/>
    <cellStyle name="Note 19 4" xfId="2600" xr:uid="{00000000-0005-0000-0000-0000290A0000}"/>
    <cellStyle name="Note 19 5" xfId="2601" xr:uid="{00000000-0005-0000-0000-00002A0A0000}"/>
    <cellStyle name="Note 2" xfId="2602" xr:uid="{00000000-0005-0000-0000-00002B0A0000}"/>
    <cellStyle name="Note 2 2" xfId="2603" xr:uid="{00000000-0005-0000-0000-00002C0A0000}"/>
    <cellStyle name="Note 2 2 2" xfId="2604" xr:uid="{00000000-0005-0000-0000-00002D0A0000}"/>
    <cellStyle name="Note 2 2 2 2" xfId="2605" xr:uid="{00000000-0005-0000-0000-00002E0A0000}"/>
    <cellStyle name="Note 2 2 3" xfId="2606" xr:uid="{00000000-0005-0000-0000-00002F0A0000}"/>
    <cellStyle name="Note 2 3" xfId="2607" xr:uid="{00000000-0005-0000-0000-0000300A0000}"/>
    <cellStyle name="Note 2 4" xfId="2608" xr:uid="{00000000-0005-0000-0000-0000310A0000}"/>
    <cellStyle name="Note 2 4 2" xfId="2609" xr:uid="{00000000-0005-0000-0000-0000320A0000}"/>
    <cellStyle name="Note 2 5" xfId="2610" xr:uid="{00000000-0005-0000-0000-0000330A0000}"/>
    <cellStyle name="Note 20" xfId="2611" xr:uid="{00000000-0005-0000-0000-0000340A0000}"/>
    <cellStyle name="Note 20 2" xfId="2612" xr:uid="{00000000-0005-0000-0000-0000350A0000}"/>
    <cellStyle name="Note 20 3" xfId="2613" xr:uid="{00000000-0005-0000-0000-0000360A0000}"/>
    <cellStyle name="Note 20 4" xfId="2614" xr:uid="{00000000-0005-0000-0000-0000370A0000}"/>
    <cellStyle name="Note 20 5" xfId="2615" xr:uid="{00000000-0005-0000-0000-0000380A0000}"/>
    <cellStyle name="Note 21" xfId="2616" xr:uid="{00000000-0005-0000-0000-0000390A0000}"/>
    <cellStyle name="Note 21 2" xfId="2617" xr:uid="{00000000-0005-0000-0000-00003A0A0000}"/>
    <cellStyle name="Note 21 3" xfId="2618" xr:uid="{00000000-0005-0000-0000-00003B0A0000}"/>
    <cellStyle name="Note 21 4" xfId="2619" xr:uid="{00000000-0005-0000-0000-00003C0A0000}"/>
    <cellStyle name="Note 21 5" xfId="2620" xr:uid="{00000000-0005-0000-0000-00003D0A0000}"/>
    <cellStyle name="Note 21 6" xfId="2621" xr:uid="{00000000-0005-0000-0000-00003E0A0000}"/>
    <cellStyle name="Note 21 7" xfId="2622" xr:uid="{00000000-0005-0000-0000-00003F0A0000}"/>
    <cellStyle name="Note 22" xfId="2623" xr:uid="{00000000-0005-0000-0000-0000400A0000}"/>
    <cellStyle name="Note 22 2" xfId="2624" xr:uid="{00000000-0005-0000-0000-0000410A0000}"/>
    <cellStyle name="Note 22 3" xfId="2625" xr:uid="{00000000-0005-0000-0000-0000420A0000}"/>
    <cellStyle name="Note 22 4" xfId="2626" xr:uid="{00000000-0005-0000-0000-0000430A0000}"/>
    <cellStyle name="Note 22 5" xfId="2627" xr:uid="{00000000-0005-0000-0000-0000440A0000}"/>
    <cellStyle name="Note 22 6" xfId="2628" xr:uid="{00000000-0005-0000-0000-0000450A0000}"/>
    <cellStyle name="Note 22 7" xfId="2629" xr:uid="{00000000-0005-0000-0000-0000460A0000}"/>
    <cellStyle name="Note 23" xfId="2630" xr:uid="{00000000-0005-0000-0000-0000470A0000}"/>
    <cellStyle name="Note 23 2" xfId="2631" xr:uid="{00000000-0005-0000-0000-0000480A0000}"/>
    <cellStyle name="Note 23 3" xfId="2632" xr:uid="{00000000-0005-0000-0000-0000490A0000}"/>
    <cellStyle name="Note 23 4" xfId="2633" xr:uid="{00000000-0005-0000-0000-00004A0A0000}"/>
    <cellStyle name="Note 23 5" xfId="2634" xr:uid="{00000000-0005-0000-0000-00004B0A0000}"/>
    <cellStyle name="Note 23 6" xfId="2635" xr:uid="{00000000-0005-0000-0000-00004C0A0000}"/>
    <cellStyle name="Note 23 7" xfId="2636" xr:uid="{00000000-0005-0000-0000-00004D0A0000}"/>
    <cellStyle name="Note 24" xfId="2637" xr:uid="{00000000-0005-0000-0000-00004E0A0000}"/>
    <cellStyle name="Note 24 2" xfId="2638" xr:uid="{00000000-0005-0000-0000-00004F0A0000}"/>
    <cellStyle name="Note 24 3" xfId="2639" xr:uid="{00000000-0005-0000-0000-0000500A0000}"/>
    <cellStyle name="Note 24 4" xfId="2640" xr:uid="{00000000-0005-0000-0000-0000510A0000}"/>
    <cellStyle name="Note 24 5" xfId="2641" xr:uid="{00000000-0005-0000-0000-0000520A0000}"/>
    <cellStyle name="Note 24 6" xfId="2642" xr:uid="{00000000-0005-0000-0000-0000530A0000}"/>
    <cellStyle name="Note 24 7" xfId="2643" xr:uid="{00000000-0005-0000-0000-0000540A0000}"/>
    <cellStyle name="Note 25" xfId="2644" xr:uid="{00000000-0005-0000-0000-0000550A0000}"/>
    <cellStyle name="Note 25 2" xfId="2645" xr:uid="{00000000-0005-0000-0000-0000560A0000}"/>
    <cellStyle name="Note 25 3" xfId="2646" xr:uid="{00000000-0005-0000-0000-0000570A0000}"/>
    <cellStyle name="Note 25 4" xfId="2647" xr:uid="{00000000-0005-0000-0000-0000580A0000}"/>
    <cellStyle name="Note 25 5" xfId="2648" xr:uid="{00000000-0005-0000-0000-0000590A0000}"/>
    <cellStyle name="Note 26" xfId="2649" xr:uid="{00000000-0005-0000-0000-00005A0A0000}"/>
    <cellStyle name="Note 26 2" xfId="2650" xr:uid="{00000000-0005-0000-0000-00005B0A0000}"/>
    <cellStyle name="Note 26 3" xfId="2651" xr:uid="{00000000-0005-0000-0000-00005C0A0000}"/>
    <cellStyle name="Note 26 4" xfId="2652" xr:uid="{00000000-0005-0000-0000-00005D0A0000}"/>
    <cellStyle name="Note 26 5" xfId="2653" xr:uid="{00000000-0005-0000-0000-00005E0A0000}"/>
    <cellStyle name="Note 27" xfId="2654" xr:uid="{00000000-0005-0000-0000-00005F0A0000}"/>
    <cellStyle name="Note 27 2" xfId="2655" xr:uid="{00000000-0005-0000-0000-0000600A0000}"/>
    <cellStyle name="Note 27 3" xfId="2656" xr:uid="{00000000-0005-0000-0000-0000610A0000}"/>
    <cellStyle name="Note 27 4" xfId="2657" xr:uid="{00000000-0005-0000-0000-0000620A0000}"/>
    <cellStyle name="Note 27 5" xfId="2658" xr:uid="{00000000-0005-0000-0000-0000630A0000}"/>
    <cellStyle name="Note 28" xfId="2659" xr:uid="{00000000-0005-0000-0000-0000640A0000}"/>
    <cellStyle name="Note 28 2" xfId="2660" xr:uid="{00000000-0005-0000-0000-0000650A0000}"/>
    <cellStyle name="Note 28 3" xfId="2661" xr:uid="{00000000-0005-0000-0000-0000660A0000}"/>
    <cellStyle name="Note 28 4" xfId="2662" xr:uid="{00000000-0005-0000-0000-0000670A0000}"/>
    <cellStyle name="Note 28 5" xfId="2663" xr:uid="{00000000-0005-0000-0000-0000680A0000}"/>
    <cellStyle name="Note 29" xfId="2664" xr:uid="{00000000-0005-0000-0000-0000690A0000}"/>
    <cellStyle name="Note 29 2" xfId="2665" xr:uid="{00000000-0005-0000-0000-00006A0A0000}"/>
    <cellStyle name="Note 29 3" xfId="2666" xr:uid="{00000000-0005-0000-0000-00006B0A0000}"/>
    <cellStyle name="Note 29 4" xfId="2667" xr:uid="{00000000-0005-0000-0000-00006C0A0000}"/>
    <cellStyle name="Note 29 5" xfId="2668" xr:uid="{00000000-0005-0000-0000-00006D0A0000}"/>
    <cellStyle name="Note 3" xfId="2669" xr:uid="{00000000-0005-0000-0000-00006E0A0000}"/>
    <cellStyle name="Note 3 2" xfId="2670" xr:uid="{00000000-0005-0000-0000-00006F0A0000}"/>
    <cellStyle name="Note 30" xfId="2671" xr:uid="{00000000-0005-0000-0000-0000700A0000}"/>
    <cellStyle name="Note 30 2" xfId="2672" xr:uid="{00000000-0005-0000-0000-0000710A0000}"/>
    <cellStyle name="Note 30 3" xfId="2673" xr:uid="{00000000-0005-0000-0000-0000720A0000}"/>
    <cellStyle name="Note 30 4" xfId="2674" xr:uid="{00000000-0005-0000-0000-0000730A0000}"/>
    <cellStyle name="Note 30 5" xfId="2675" xr:uid="{00000000-0005-0000-0000-0000740A0000}"/>
    <cellStyle name="Note 31" xfId="2676" xr:uid="{00000000-0005-0000-0000-0000750A0000}"/>
    <cellStyle name="Note 31 2" xfId="2677" xr:uid="{00000000-0005-0000-0000-0000760A0000}"/>
    <cellStyle name="Note 31 3" xfId="2678" xr:uid="{00000000-0005-0000-0000-0000770A0000}"/>
    <cellStyle name="Note 31 4" xfId="2679" xr:uid="{00000000-0005-0000-0000-0000780A0000}"/>
    <cellStyle name="Note 31 5" xfId="2680" xr:uid="{00000000-0005-0000-0000-0000790A0000}"/>
    <cellStyle name="Note 31 6" xfId="2681" xr:uid="{00000000-0005-0000-0000-00007A0A0000}"/>
    <cellStyle name="Note 31 7" xfId="2682" xr:uid="{00000000-0005-0000-0000-00007B0A0000}"/>
    <cellStyle name="Note 32" xfId="2683" xr:uid="{00000000-0005-0000-0000-00007C0A0000}"/>
    <cellStyle name="Note 32 2" xfId="2684" xr:uid="{00000000-0005-0000-0000-00007D0A0000}"/>
    <cellStyle name="Note 32 3" xfId="2685" xr:uid="{00000000-0005-0000-0000-00007E0A0000}"/>
    <cellStyle name="Note 32 4" xfId="2686" xr:uid="{00000000-0005-0000-0000-00007F0A0000}"/>
    <cellStyle name="Note 32 5" xfId="2687" xr:uid="{00000000-0005-0000-0000-0000800A0000}"/>
    <cellStyle name="Note 32 6" xfId="2688" xr:uid="{00000000-0005-0000-0000-0000810A0000}"/>
    <cellStyle name="Note 32 7" xfId="2689" xr:uid="{00000000-0005-0000-0000-0000820A0000}"/>
    <cellStyle name="Note 33" xfId="2690" xr:uid="{00000000-0005-0000-0000-0000830A0000}"/>
    <cellStyle name="Note 33 2" xfId="2691" xr:uid="{00000000-0005-0000-0000-0000840A0000}"/>
    <cellStyle name="Note 33 3" xfId="2692" xr:uid="{00000000-0005-0000-0000-0000850A0000}"/>
    <cellStyle name="Note 33 4" xfId="2693" xr:uid="{00000000-0005-0000-0000-0000860A0000}"/>
    <cellStyle name="Note 33 5" xfId="2694" xr:uid="{00000000-0005-0000-0000-0000870A0000}"/>
    <cellStyle name="Note 33 6" xfId="2695" xr:uid="{00000000-0005-0000-0000-0000880A0000}"/>
    <cellStyle name="Note 33 7" xfId="2696" xr:uid="{00000000-0005-0000-0000-0000890A0000}"/>
    <cellStyle name="Note 34" xfId="2697" xr:uid="{00000000-0005-0000-0000-00008A0A0000}"/>
    <cellStyle name="Note 34 2" xfId="2698" xr:uid="{00000000-0005-0000-0000-00008B0A0000}"/>
    <cellStyle name="Note 34 3" xfId="2699" xr:uid="{00000000-0005-0000-0000-00008C0A0000}"/>
    <cellStyle name="Note 34 4" xfId="2700" xr:uid="{00000000-0005-0000-0000-00008D0A0000}"/>
    <cellStyle name="Note 34 5" xfId="2701" xr:uid="{00000000-0005-0000-0000-00008E0A0000}"/>
    <cellStyle name="Note 34 6" xfId="2702" xr:uid="{00000000-0005-0000-0000-00008F0A0000}"/>
    <cellStyle name="Note 34 7" xfId="2703" xr:uid="{00000000-0005-0000-0000-0000900A0000}"/>
    <cellStyle name="Note 35" xfId="2704" xr:uid="{00000000-0005-0000-0000-0000910A0000}"/>
    <cellStyle name="Note 35 2" xfId="2705" xr:uid="{00000000-0005-0000-0000-0000920A0000}"/>
    <cellStyle name="Note 35 3" xfId="2706" xr:uid="{00000000-0005-0000-0000-0000930A0000}"/>
    <cellStyle name="Note 35 4" xfId="2707" xr:uid="{00000000-0005-0000-0000-0000940A0000}"/>
    <cellStyle name="Note 35 5" xfId="2708" xr:uid="{00000000-0005-0000-0000-0000950A0000}"/>
    <cellStyle name="Note 35 6" xfId="2709" xr:uid="{00000000-0005-0000-0000-0000960A0000}"/>
    <cellStyle name="Note 35 7" xfId="2710" xr:uid="{00000000-0005-0000-0000-0000970A0000}"/>
    <cellStyle name="Note 36" xfId="2711" xr:uid="{00000000-0005-0000-0000-0000980A0000}"/>
    <cellStyle name="Note 36 2" xfId="2712" xr:uid="{00000000-0005-0000-0000-0000990A0000}"/>
    <cellStyle name="Note 36 3" xfId="2713" xr:uid="{00000000-0005-0000-0000-00009A0A0000}"/>
    <cellStyle name="Note 36 4" xfId="2714" xr:uid="{00000000-0005-0000-0000-00009B0A0000}"/>
    <cellStyle name="Note 36 5" xfId="2715" xr:uid="{00000000-0005-0000-0000-00009C0A0000}"/>
    <cellStyle name="Note 36 6" xfId="2716" xr:uid="{00000000-0005-0000-0000-00009D0A0000}"/>
    <cellStyle name="Note 36 7" xfId="2717" xr:uid="{00000000-0005-0000-0000-00009E0A0000}"/>
    <cellStyle name="Note 37" xfId="2718" xr:uid="{00000000-0005-0000-0000-00009F0A0000}"/>
    <cellStyle name="Note 37 2" xfId="2719" xr:uid="{00000000-0005-0000-0000-0000A00A0000}"/>
    <cellStyle name="Note 37 3" xfId="2720" xr:uid="{00000000-0005-0000-0000-0000A10A0000}"/>
    <cellStyle name="Note 37 4" xfId="2721" xr:uid="{00000000-0005-0000-0000-0000A20A0000}"/>
    <cellStyle name="Note 37 5" xfId="2722" xr:uid="{00000000-0005-0000-0000-0000A30A0000}"/>
    <cellStyle name="Note 37 6" xfId="2723" xr:uid="{00000000-0005-0000-0000-0000A40A0000}"/>
    <cellStyle name="Note 37 7" xfId="2724" xr:uid="{00000000-0005-0000-0000-0000A50A0000}"/>
    <cellStyle name="Note 38" xfId="2725" xr:uid="{00000000-0005-0000-0000-0000A60A0000}"/>
    <cellStyle name="Note 38 2" xfId="2726" xr:uid="{00000000-0005-0000-0000-0000A70A0000}"/>
    <cellStyle name="Note 38 3" xfId="2727" xr:uid="{00000000-0005-0000-0000-0000A80A0000}"/>
    <cellStyle name="Note 38 4" xfId="2728" xr:uid="{00000000-0005-0000-0000-0000A90A0000}"/>
    <cellStyle name="Note 38 5" xfId="2729" xr:uid="{00000000-0005-0000-0000-0000AA0A0000}"/>
    <cellStyle name="Note 38 6" xfId="2730" xr:uid="{00000000-0005-0000-0000-0000AB0A0000}"/>
    <cellStyle name="Note 38 7" xfId="2731" xr:uid="{00000000-0005-0000-0000-0000AC0A0000}"/>
    <cellStyle name="Note 39" xfId="2732" xr:uid="{00000000-0005-0000-0000-0000AD0A0000}"/>
    <cellStyle name="Note 4" xfId="2733" xr:uid="{00000000-0005-0000-0000-0000AE0A0000}"/>
    <cellStyle name="Note 4 2" xfId="2734" xr:uid="{00000000-0005-0000-0000-0000AF0A0000}"/>
    <cellStyle name="Note 40" xfId="2735" xr:uid="{00000000-0005-0000-0000-0000B00A0000}"/>
    <cellStyle name="Note 41" xfId="2736" xr:uid="{00000000-0005-0000-0000-0000B10A0000}"/>
    <cellStyle name="Note 42" xfId="2737" xr:uid="{00000000-0005-0000-0000-0000B20A0000}"/>
    <cellStyle name="Note 43" xfId="2738" xr:uid="{00000000-0005-0000-0000-0000B30A0000}"/>
    <cellStyle name="Note 5" xfId="2739" xr:uid="{00000000-0005-0000-0000-0000B40A0000}"/>
    <cellStyle name="Note 5 2" xfId="2740" xr:uid="{00000000-0005-0000-0000-0000B50A0000}"/>
    <cellStyle name="Note 6" xfId="2741" xr:uid="{00000000-0005-0000-0000-0000B60A0000}"/>
    <cellStyle name="Note 6 2" xfId="2742" xr:uid="{00000000-0005-0000-0000-0000B70A0000}"/>
    <cellStyle name="Note 7" xfId="2743" xr:uid="{00000000-0005-0000-0000-0000B80A0000}"/>
    <cellStyle name="Note 8" xfId="2744" xr:uid="{00000000-0005-0000-0000-0000B90A0000}"/>
    <cellStyle name="Note 9" xfId="2745" xr:uid="{00000000-0005-0000-0000-0000BA0A0000}"/>
    <cellStyle name="OBI_ColHeader" xfId="2746" xr:uid="{00000000-0005-0000-0000-0000BB0A0000}"/>
    <cellStyle name="Output 10" xfId="2747" xr:uid="{00000000-0005-0000-0000-0000BC0A0000}"/>
    <cellStyle name="Output 11" xfId="2748" xr:uid="{00000000-0005-0000-0000-0000BD0A0000}"/>
    <cellStyle name="Output 12" xfId="2749" xr:uid="{00000000-0005-0000-0000-0000BE0A0000}"/>
    <cellStyle name="Output 13" xfId="2750" xr:uid="{00000000-0005-0000-0000-0000BF0A0000}"/>
    <cellStyle name="Output 14" xfId="2751" xr:uid="{00000000-0005-0000-0000-0000C00A0000}"/>
    <cellStyle name="Output 15" xfId="2752" xr:uid="{00000000-0005-0000-0000-0000C10A0000}"/>
    <cellStyle name="Output 16" xfId="2753" xr:uid="{00000000-0005-0000-0000-0000C20A0000}"/>
    <cellStyle name="Output 17" xfId="2754" xr:uid="{00000000-0005-0000-0000-0000C30A0000}"/>
    <cellStyle name="Output 2" xfId="2755" xr:uid="{00000000-0005-0000-0000-0000C40A0000}"/>
    <cellStyle name="Output 2 2" xfId="2756" xr:uid="{00000000-0005-0000-0000-0000C50A0000}"/>
    <cellStyle name="Output 2 3" xfId="2757" xr:uid="{00000000-0005-0000-0000-0000C60A0000}"/>
    <cellStyle name="Output 2 4" xfId="2758" xr:uid="{00000000-0005-0000-0000-0000C70A0000}"/>
    <cellStyle name="Output 2 5" xfId="2759" xr:uid="{00000000-0005-0000-0000-0000C80A0000}"/>
    <cellStyle name="Output 2 6" xfId="2760" xr:uid="{00000000-0005-0000-0000-0000C90A0000}"/>
    <cellStyle name="Output 3" xfId="2761" xr:uid="{00000000-0005-0000-0000-0000CA0A0000}"/>
    <cellStyle name="Output 4" xfId="2762" xr:uid="{00000000-0005-0000-0000-0000CB0A0000}"/>
    <cellStyle name="Output 5" xfId="2763" xr:uid="{00000000-0005-0000-0000-0000CC0A0000}"/>
    <cellStyle name="Output 6" xfId="2764" xr:uid="{00000000-0005-0000-0000-0000CD0A0000}"/>
    <cellStyle name="Output 7" xfId="2765" xr:uid="{00000000-0005-0000-0000-0000CE0A0000}"/>
    <cellStyle name="Output 8" xfId="2766" xr:uid="{00000000-0005-0000-0000-0000CF0A0000}"/>
    <cellStyle name="Output 9" xfId="2767" xr:uid="{00000000-0005-0000-0000-0000D00A0000}"/>
    <cellStyle name="Percent" xfId="2923" builtinId="5"/>
    <cellStyle name="Percent 10" xfId="2768" xr:uid="{00000000-0005-0000-0000-0000D20A0000}"/>
    <cellStyle name="Percent 2" xfId="2769" xr:uid="{00000000-0005-0000-0000-0000D30A0000}"/>
    <cellStyle name="Percent 2 2" xfId="2770" xr:uid="{00000000-0005-0000-0000-0000D40A0000}"/>
    <cellStyle name="Percent 2 2 2" xfId="2771" xr:uid="{00000000-0005-0000-0000-0000D50A0000}"/>
    <cellStyle name="Percent 2 2 2 2" xfId="2772" xr:uid="{00000000-0005-0000-0000-0000D60A0000}"/>
    <cellStyle name="Percent 2 2 3" xfId="2773" xr:uid="{00000000-0005-0000-0000-0000D70A0000}"/>
    <cellStyle name="Percent 2 2 4" xfId="2774" xr:uid="{00000000-0005-0000-0000-0000D80A0000}"/>
    <cellStyle name="Percent 2 2 5" xfId="2775" xr:uid="{00000000-0005-0000-0000-0000D90A0000}"/>
    <cellStyle name="Percent 2 3" xfId="2776" xr:uid="{00000000-0005-0000-0000-0000DA0A0000}"/>
    <cellStyle name="Percent 2 4" xfId="2777" xr:uid="{00000000-0005-0000-0000-0000DB0A0000}"/>
    <cellStyle name="Percent 3" xfId="2778" xr:uid="{00000000-0005-0000-0000-0000DC0A0000}"/>
    <cellStyle name="Percent 3 2" xfId="2779" xr:uid="{00000000-0005-0000-0000-0000DD0A0000}"/>
    <cellStyle name="Percent 3 2 2" xfId="2780" xr:uid="{00000000-0005-0000-0000-0000DE0A0000}"/>
    <cellStyle name="Percent 3 2 2 2" xfId="2781" xr:uid="{00000000-0005-0000-0000-0000DF0A0000}"/>
    <cellStyle name="Percent 3 2 3" xfId="2782" xr:uid="{00000000-0005-0000-0000-0000E00A0000}"/>
    <cellStyle name="Percent 3 3" xfId="2783" xr:uid="{00000000-0005-0000-0000-0000E10A0000}"/>
    <cellStyle name="Percent 3 4" xfId="2784" xr:uid="{00000000-0005-0000-0000-0000E20A0000}"/>
    <cellStyle name="Percent 3 5" xfId="2785" xr:uid="{00000000-0005-0000-0000-0000E30A0000}"/>
    <cellStyle name="Percent 4" xfId="2786" xr:uid="{00000000-0005-0000-0000-0000E40A0000}"/>
    <cellStyle name="Percent 4 2" xfId="2787" xr:uid="{00000000-0005-0000-0000-0000E50A0000}"/>
    <cellStyle name="Percent 4 3" xfId="2788" xr:uid="{00000000-0005-0000-0000-0000E60A0000}"/>
    <cellStyle name="Percent 4 4" xfId="2789" xr:uid="{00000000-0005-0000-0000-0000E70A0000}"/>
    <cellStyle name="Percent 4 5" xfId="2790" xr:uid="{00000000-0005-0000-0000-0000E80A0000}"/>
    <cellStyle name="Percent 5" xfId="2791" xr:uid="{00000000-0005-0000-0000-0000E90A0000}"/>
    <cellStyle name="Percent 5 2" xfId="2792" xr:uid="{00000000-0005-0000-0000-0000EA0A0000}"/>
    <cellStyle name="Percent 5 2 2" xfId="2793" xr:uid="{00000000-0005-0000-0000-0000EB0A0000}"/>
    <cellStyle name="Percent 5 3" xfId="2794" xr:uid="{00000000-0005-0000-0000-0000EC0A0000}"/>
    <cellStyle name="Percent 5 4" xfId="2795" xr:uid="{00000000-0005-0000-0000-0000ED0A0000}"/>
    <cellStyle name="Percent 5 5" xfId="2796" xr:uid="{00000000-0005-0000-0000-0000EE0A0000}"/>
    <cellStyle name="Percent 5 6" xfId="2797" xr:uid="{00000000-0005-0000-0000-0000EF0A0000}"/>
    <cellStyle name="Percent 6" xfId="2798" xr:uid="{00000000-0005-0000-0000-0000F00A0000}"/>
    <cellStyle name="Percent 7" xfId="2799" xr:uid="{00000000-0005-0000-0000-0000F10A0000}"/>
    <cellStyle name="Percent 8" xfId="2800" xr:uid="{00000000-0005-0000-0000-0000F20A0000}"/>
    <cellStyle name="Percent 9" xfId="2801" xr:uid="{00000000-0005-0000-0000-0000F30A0000}"/>
    <cellStyle name="PSChar" xfId="2802" xr:uid="{00000000-0005-0000-0000-0000F40A0000}"/>
    <cellStyle name="PSDate" xfId="2803" xr:uid="{00000000-0005-0000-0000-0000F50A0000}"/>
    <cellStyle name="PSDec" xfId="2804" xr:uid="{00000000-0005-0000-0000-0000F60A0000}"/>
    <cellStyle name="PSdesc" xfId="2805" xr:uid="{00000000-0005-0000-0000-0000F70A0000}"/>
    <cellStyle name="PSdesc 2" xfId="2806" xr:uid="{00000000-0005-0000-0000-0000F80A0000}"/>
    <cellStyle name="PSHeading" xfId="2807" xr:uid="{00000000-0005-0000-0000-0000F90A0000}"/>
    <cellStyle name="PSInt" xfId="2808" xr:uid="{00000000-0005-0000-0000-0000FA0A0000}"/>
    <cellStyle name="PSSpacer" xfId="2809" xr:uid="{00000000-0005-0000-0000-0000FB0A0000}"/>
    <cellStyle name="PStest" xfId="2810" xr:uid="{00000000-0005-0000-0000-0000FC0A0000}"/>
    <cellStyle name="PStest 2" xfId="2811" xr:uid="{00000000-0005-0000-0000-0000FD0A0000}"/>
    <cellStyle name="R00A" xfId="2812" xr:uid="{00000000-0005-0000-0000-0000FE0A0000}"/>
    <cellStyle name="R00B" xfId="2813" xr:uid="{00000000-0005-0000-0000-0000FF0A0000}"/>
    <cellStyle name="R00L" xfId="2814" xr:uid="{00000000-0005-0000-0000-0000000B0000}"/>
    <cellStyle name="R01A" xfId="2815" xr:uid="{00000000-0005-0000-0000-0000010B0000}"/>
    <cellStyle name="R01B" xfId="2816" xr:uid="{00000000-0005-0000-0000-0000020B0000}"/>
    <cellStyle name="R01H" xfId="2817" xr:uid="{00000000-0005-0000-0000-0000030B0000}"/>
    <cellStyle name="R01L" xfId="2818" xr:uid="{00000000-0005-0000-0000-0000040B0000}"/>
    <cellStyle name="R02A" xfId="2819" xr:uid="{00000000-0005-0000-0000-0000050B0000}"/>
    <cellStyle name="R02B" xfId="2820" xr:uid="{00000000-0005-0000-0000-0000060B0000}"/>
    <cellStyle name="R02B 2" xfId="2821" xr:uid="{00000000-0005-0000-0000-0000070B0000}"/>
    <cellStyle name="R02H" xfId="2822" xr:uid="{00000000-0005-0000-0000-0000080B0000}"/>
    <cellStyle name="R02L" xfId="2823" xr:uid="{00000000-0005-0000-0000-0000090B0000}"/>
    <cellStyle name="R03A" xfId="2824" xr:uid="{00000000-0005-0000-0000-00000A0B0000}"/>
    <cellStyle name="R03B" xfId="2825" xr:uid="{00000000-0005-0000-0000-00000B0B0000}"/>
    <cellStyle name="R03B 2" xfId="2826" xr:uid="{00000000-0005-0000-0000-00000C0B0000}"/>
    <cellStyle name="R03H" xfId="2827" xr:uid="{00000000-0005-0000-0000-00000D0B0000}"/>
    <cellStyle name="R03L" xfId="2828" xr:uid="{00000000-0005-0000-0000-00000E0B0000}"/>
    <cellStyle name="R04A" xfId="2829" xr:uid="{00000000-0005-0000-0000-00000F0B0000}"/>
    <cellStyle name="R04B" xfId="2830" xr:uid="{00000000-0005-0000-0000-0000100B0000}"/>
    <cellStyle name="R04B 2" xfId="2831" xr:uid="{00000000-0005-0000-0000-0000110B0000}"/>
    <cellStyle name="R04H" xfId="2832" xr:uid="{00000000-0005-0000-0000-0000120B0000}"/>
    <cellStyle name="R04L" xfId="2833" xr:uid="{00000000-0005-0000-0000-0000130B0000}"/>
    <cellStyle name="R05A" xfId="2834" xr:uid="{00000000-0005-0000-0000-0000140B0000}"/>
    <cellStyle name="R05B" xfId="2835" xr:uid="{00000000-0005-0000-0000-0000150B0000}"/>
    <cellStyle name="R05B 2" xfId="2836" xr:uid="{00000000-0005-0000-0000-0000160B0000}"/>
    <cellStyle name="R05H" xfId="2837" xr:uid="{00000000-0005-0000-0000-0000170B0000}"/>
    <cellStyle name="R05L" xfId="2838" xr:uid="{00000000-0005-0000-0000-0000180B0000}"/>
    <cellStyle name="R05L 2" xfId="2839" xr:uid="{00000000-0005-0000-0000-0000190B0000}"/>
    <cellStyle name="R06A" xfId="2840" xr:uid="{00000000-0005-0000-0000-00001A0B0000}"/>
    <cellStyle name="R06B" xfId="2841" xr:uid="{00000000-0005-0000-0000-00001B0B0000}"/>
    <cellStyle name="R06B 2" xfId="2842" xr:uid="{00000000-0005-0000-0000-00001C0B0000}"/>
    <cellStyle name="R06H" xfId="2843" xr:uid="{00000000-0005-0000-0000-00001D0B0000}"/>
    <cellStyle name="R06L" xfId="2844" xr:uid="{00000000-0005-0000-0000-00001E0B0000}"/>
    <cellStyle name="R07A" xfId="2845" xr:uid="{00000000-0005-0000-0000-00001F0B0000}"/>
    <cellStyle name="R07B" xfId="2846" xr:uid="{00000000-0005-0000-0000-0000200B0000}"/>
    <cellStyle name="R07B 2" xfId="2847" xr:uid="{00000000-0005-0000-0000-0000210B0000}"/>
    <cellStyle name="R07H" xfId="2848" xr:uid="{00000000-0005-0000-0000-0000220B0000}"/>
    <cellStyle name="R07L" xfId="2849" xr:uid="{00000000-0005-0000-0000-0000230B0000}"/>
    <cellStyle name="Style 1" xfId="2850" xr:uid="{00000000-0005-0000-0000-0000240B0000}"/>
    <cellStyle name="Style 1 2" xfId="2851" xr:uid="{00000000-0005-0000-0000-0000250B0000}"/>
    <cellStyle name="Style 1 3" xfId="2852" xr:uid="{00000000-0005-0000-0000-0000260B0000}"/>
    <cellStyle name="Style 1 4" xfId="2853" xr:uid="{00000000-0005-0000-0000-0000270B0000}"/>
    <cellStyle name="Style 1 5" xfId="2854" xr:uid="{00000000-0005-0000-0000-0000280B0000}"/>
    <cellStyle name="Style 1 6" xfId="2855" xr:uid="{00000000-0005-0000-0000-0000290B0000}"/>
    <cellStyle name="Style 1 7" xfId="2856" xr:uid="{00000000-0005-0000-0000-00002A0B0000}"/>
    <cellStyle name="Title 10" xfId="2857" xr:uid="{00000000-0005-0000-0000-00002B0B0000}"/>
    <cellStyle name="Title 11" xfId="2858" xr:uid="{00000000-0005-0000-0000-00002C0B0000}"/>
    <cellStyle name="Title 12" xfId="2859" xr:uid="{00000000-0005-0000-0000-00002D0B0000}"/>
    <cellStyle name="Title 13" xfId="2860" xr:uid="{00000000-0005-0000-0000-00002E0B0000}"/>
    <cellStyle name="Title 14" xfId="2861" xr:uid="{00000000-0005-0000-0000-00002F0B0000}"/>
    <cellStyle name="Title 15" xfId="2862" xr:uid="{00000000-0005-0000-0000-0000300B0000}"/>
    <cellStyle name="Title 16" xfId="2863" xr:uid="{00000000-0005-0000-0000-0000310B0000}"/>
    <cellStyle name="Title 17" xfId="2864" xr:uid="{00000000-0005-0000-0000-0000320B0000}"/>
    <cellStyle name="Title 2" xfId="2865" xr:uid="{00000000-0005-0000-0000-0000330B0000}"/>
    <cellStyle name="Title 2 2" xfId="2866" xr:uid="{00000000-0005-0000-0000-0000340B0000}"/>
    <cellStyle name="Title 2 3" xfId="2867" xr:uid="{00000000-0005-0000-0000-0000350B0000}"/>
    <cellStyle name="Title 2 4" xfId="2868" xr:uid="{00000000-0005-0000-0000-0000360B0000}"/>
    <cellStyle name="Title 2 5" xfId="2869" xr:uid="{00000000-0005-0000-0000-0000370B0000}"/>
    <cellStyle name="Title 2 6" xfId="2870" xr:uid="{00000000-0005-0000-0000-0000380B0000}"/>
    <cellStyle name="Title 3" xfId="2871" xr:uid="{00000000-0005-0000-0000-0000390B0000}"/>
    <cellStyle name="Title 4" xfId="2872" xr:uid="{00000000-0005-0000-0000-00003A0B0000}"/>
    <cellStyle name="Title 5" xfId="2873" xr:uid="{00000000-0005-0000-0000-00003B0B0000}"/>
    <cellStyle name="Title 6" xfId="2874" xr:uid="{00000000-0005-0000-0000-00003C0B0000}"/>
    <cellStyle name="Title 7" xfId="2875" xr:uid="{00000000-0005-0000-0000-00003D0B0000}"/>
    <cellStyle name="Title 8" xfId="2876" xr:uid="{00000000-0005-0000-0000-00003E0B0000}"/>
    <cellStyle name="Title 9" xfId="2877" xr:uid="{00000000-0005-0000-0000-00003F0B0000}"/>
    <cellStyle name="Total 10" xfId="2878" xr:uid="{00000000-0005-0000-0000-0000400B0000}"/>
    <cellStyle name="Total 11" xfId="2879" xr:uid="{00000000-0005-0000-0000-0000410B0000}"/>
    <cellStyle name="Total 12" xfId="2880" xr:uid="{00000000-0005-0000-0000-0000420B0000}"/>
    <cellStyle name="Total 13" xfId="2881" xr:uid="{00000000-0005-0000-0000-0000430B0000}"/>
    <cellStyle name="Total 14" xfId="2882" xr:uid="{00000000-0005-0000-0000-0000440B0000}"/>
    <cellStyle name="Total 15" xfId="2883" xr:uid="{00000000-0005-0000-0000-0000450B0000}"/>
    <cellStyle name="Total 16" xfId="2884" xr:uid="{00000000-0005-0000-0000-0000460B0000}"/>
    <cellStyle name="Total 17" xfId="2885" xr:uid="{00000000-0005-0000-0000-0000470B0000}"/>
    <cellStyle name="Total 2" xfId="2886" xr:uid="{00000000-0005-0000-0000-0000480B0000}"/>
    <cellStyle name="Total 2 2" xfId="2887" xr:uid="{00000000-0005-0000-0000-0000490B0000}"/>
    <cellStyle name="Total 2 2 2" xfId="2888" xr:uid="{00000000-0005-0000-0000-00004A0B0000}"/>
    <cellStyle name="Total 2 3" xfId="2889" xr:uid="{00000000-0005-0000-0000-00004B0B0000}"/>
    <cellStyle name="Total 2 3 2" xfId="2890" xr:uid="{00000000-0005-0000-0000-00004C0B0000}"/>
    <cellStyle name="Total 2 4" xfId="2891" xr:uid="{00000000-0005-0000-0000-00004D0B0000}"/>
    <cellStyle name="Total 2 5" xfId="2892" xr:uid="{00000000-0005-0000-0000-00004E0B0000}"/>
    <cellStyle name="Total 2 6" xfId="2893" xr:uid="{00000000-0005-0000-0000-00004F0B0000}"/>
    <cellStyle name="Total 3" xfId="2894" xr:uid="{00000000-0005-0000-0000-0000500B0000}"/>
    <cellStyle name="Total 4" xfId="2895" xr:uid="{00000000-0005-0000-0000-0000510B0000}"/>
    <cellStyle name="Total 5" xfId="2896" xr:uid="{00000000-0005-0000-0000-0000520B0000}"/>
    <cellStyle name="Total 6" xfId="2897" xr:uid="{00000000-0005-0000-0000-0000530B0000}"/>
    <cellStyle name="Total 7" xfId="2898" xr:uid="{00000000-0005-0000-0000-0000540B0000}"/>
    <cellStyle name="Total 8" xfId="2899" xr:uid="{00000000-0005-0000-0000-0000550B0000}"/>
    <cellStyle name="Total 9" xfId="2900" xr:uid="{00000000-0005-0000-0000-0000560B0000}"/>
    <cellStyle name="Warning Text 10" xfId="2901" xr:uid="{00000000-0005-0000-0000-0000570B0000}"/>
    <cellStyle name="Warning Text 11" xfId="2902" xr:uid="{00000000-0005-0000-0000-0000580B0000}"/>
    <cellStyle name="Warning Text 12" xfId="2903" xr:uid="{00000000-0005-0000-0000-0000590B0000}"/>
    <cellStyle name="Warning Text 13" xfId="2904" xr:uid="{00000000-0005-0000-0000-00005A0B0000}"/>
    <cellStyle name="Warning Text 14" xfId="2905" xr:uid="{00000000-0005-0000-0000-00005B0B0000}"/>
    <cellStyle name="Warning Text 15" xfId="2906" xr:uid="{00000000-0005-0000-0000-00005C0B0000}"/>
    <cellStyle name="Warning Text 16" xfId="2907" xr:uid="{00000000-0005-0000-0000-00005D0B0000}"/>
    <cellStyle name="Warning Text 17" xfId="2908" xr:uid="{00000000-0005-0000-0000-00005E0B0000}"/>
    <cellStyle name="Warning Text 2" xfId="2909" xr:uid="{00000000-0005-0000-0000-00005F0B0000}"/>
    <cellStyle name="Warning Text 2 2" xfId="2910" xr:uid="{00000000-0005-0000-0000-0000600B0000}"/>
    <cellStyle name="Warning Text 2 3" xfId="2911" xr:uid="{00000000-0005-0000-0000-0000610B0000}"/>
    <cellStyle name="Warning Text 2 4" xfId="2912" xr:uid="{00000000-0005-0000-0000-0000620B0000}"/>
    <cellStyle name="Warning Text 2 5" xfId="2913" xr:uid="{00000000-0005-0000-0000-0000630B0000}"/>
    <cellStyle name="Warning Text 2 6" xfId="2914" xr:uid="{00000000-0005-0000-0000-0000640B0000}"/>
    <cellStyle name="Warning Text 3" xfId="2915" xr:uid="{00000000-0005-0000-0000-0000650B0000}"/>
    <cellStyle name="Warning Text 4" xfId="2916" xr:uid="{00000000-0005-0000-0000-0000660B0000}"/>
    <cellStyle name="Warning Text 5" xfId="2917" xr:uid="{00000000-0005-0000-0000-0000670B0000}"/>
    <cellStyle name="Warning Text 6" xfId="2918" xr:uid="{00000000-0005-0000-0000-0000680B0000}"/>
    <cellStyle name="Warning Text 7" xfId="2919" xr:uid="{00000000-0005-0000-0000-0000690B0000}"/>
    <cellStyle name="Warning Text 8" xfId="2920" xr:uid="{00000000-0005-0000-0000-00006A0B0000}"/>
    <cellStyle name="Warning Text 9" xfId="2921" xr:uid="{00000000-0005-0000-0000-00006B0B0000}"/>
  </cellStyles>
  <dxfs count="435">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3999450666829432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auto="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alignment horizontal="center" vertical="center" textRotation="0" wrapText="0" indent="0" justifyLastLine="0" shrinkToFit="0" readingOrder="0"/>
    </dxf>
    <dxf>
      <border outline="0">
        <bottom style="thin">
          <color rgb="FF000000"/>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rgb="FFFF0000"/>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65" formatCode="&quot;$&quot;#,##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19" formatCode="m/d/yyyy"/>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numFmt numFmtId="0" formatCode="General"/>
      <alignment horizontal="left"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mbria"/>
        <scheme val="major"/>
      </font>
      <fill>
        <patternFill patternType="solid">
          <fgColor indexed="64"/>
          <bgColor rgb="FFFFFF00"/>
        </patternFill>
      </fill>
      <alignment horizontal="center" vertical="center" textRotation="90" wrapText="1" indent="0" justifyLastLine="0" shrinkToFit="0" readingOrder="0"/>
      <border diagonalUp="0" diagonalDown="0" outline="0">
        <left style="thin">
          <color indexed="64"/>
        </left>
        <right style="thin">
          <color indexed="64"/>
        </right>
        <top/>
        <bottom/>
      </border>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
      <fill>
        <patternFill>
          <bgColor theme="6" tint="0.79998168889431442"/>
        </patternFill>
      </fill>
    </dxf>
    <dxf>
      <fill>
        <patternFill>
          <bgColor theme="0" tint="-0.14996795556505021"/>
        </patternFill>
      </fill>
    </dxf>
  </dxfs>
  <tableStyles count="7" defaultTableStyle="TableStyleMedium2" defaultPivotStyle="PivotStyleLight16">
    <tableStyle name="Appendix 1" pivot="0" count="2" xr9:uid="{016FC9AA-234A-47CC-AA22-F496D1AEB5F7}">
      <tableStyleElement type="headerRow" dxfId="434"/>
      <tableStyleElement type="secondRowStripe" dxfId="433"/>
    </tableStyle>
    <tableStyle name="Appendix 1 2" pivot="0" count="2" xr9:uid="{4C77A837-8A65-4C85-8E85-5907EE440A7A}">
      <tableStyleElement type="headerRow" dxfId="432"/>
      <tableStyleElement type="secondRowStripe" dxfId="431"/>
    </tableStyle>
    <tableStyle name="Appendix 1 3" pivot="0" count="2" xr9:uid="{210F33AC-0B37-4200-8AF1-E45F8A9E30E4}">
      <tableStyleElement type="headerRow" dxfId="430"/>
      <tableStyleElement type="secondRowStripe" dxfId="429"/>
    </tableStyle>
    <tableStyle name="Appendix 1 4" pivot="0" count="2" xr9:uid="{038D0781-AA22-4A57-87BB-094C6FAC65CD}">
      <tableStyleElement type="headerRow" dxfId="428"/>
      <tableStyleElement type="secondRowStripe" dxfId="427"/>
    </tableStyle>
    <tableStyle name="Appendix 1 5" pivot="0" count="2" xr9:uid="{90743C28-3EC5-429E-9EFF-F80B84FF0943}">
      <tableStyleElement type="headerRow" dxfId="426"/>
      <tableStyleElement type="secondRowStripe" dxfId="425"/>
    </tableStyle>
    <tableStyle name="Appendix 1 6" pivot="0" count="2" xr9:uid="{4082CDD4-9D9E-45BF-9E16-88B7EE22277F}">
      <tableStyleElement type="headerRow" dxfId="424"/>
      <tableStyleElement type="secondRowStripe" dxfId="423"/>
    </tableStyle>
    <tableStyle name="Appendix 1 7" pivot="0" count="2" xr9:uid="{A393A307-E2A4-4E5C-ADD6-8B7DEDB83A27}">
      <tableStyleElement type="headerRow" dxfId="422"/>
      <tableStyleElement type="secondRowStripe" dxfId="421"/>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DA1EEDF-D17D-4286-8059-C993186B75FA}" name="Table17" displayName="Table17" ref="B15:AL49" totalsRowShown="0" headerRowDxfId="420" dataDxfId="418" headerRowBorderDxfId="419">
  <autoFilter ref="B15:AL49" xr:uid="{00000000-0009-0000-0100-000001000000}"/>
  <tableColumns count="37">
    <tableColumn id="1" xr3:uid="{BA6EA2AF-040F-4EFE-9378-5E0D9280221C}" name="NTC ID" dataDxfId="417"/>
    <tableColumn id="2" xr3:uid="{C038899C-9814-4F74-B3F3-F99A65DD47A8}" name="PROJECT ID" dataDxfId="416"/>
    <tableColumn id="3" xr3:uid="{2116BEDC-BA50-4A4D-B995-E22B5EB2718D}" name="UPGRADE ID" dataDxfId="415"/>
    <tableColumn id="32" xr3:uid="{9EFEA7C0-CF10-4E5D-8DF8-0EEA4E367FB2}" name="CPP" dataDxfId="414"/>
    <tableColumn id="4" xr3:uid="{A8A35FE2-715D-4EDA-854C-5610AB3D870E}" name="OWNER" dataDxfId="413"/>
    <tableColumn id="5" xr3:uid="{83500624-D196-4F4F-9AA5-F37A5A0CD825}" name="PROJECT NAME" dataDxfId="412"/>
    <tableColumn id="6" xr3:uid="{0E043293-83F7-4502-9AC5-7467871A3478}" name="UPGRADE NAME" dataDxfId="411"/>
    <tableColumn id="8" xr3:uid="{925071E8-24DA-4A28-BF42-C3E357299244}" name="Include?" dataDxfId="410"/>
    <tableColumn id="7" xr3:uid="{FC3FC793-1CFD-4168-8B3B-ACF3C9458B56}" name="UPGRADE TYPE" dataDxfId="409"/>
    <tableColumn id="33" xr3:uid="{620E2DE1-B58E-4DF4-8ED9-EA9E1F2CD185}" name="EcoSys ISD (Updated)" dataDxfId="408"/>
    <tableColumn id="9" xr3:uid="{B1CB316A-B8D9-4611-A62A-FD19FE44A2C2}" name="RTO DETERMINED NEED DATE" dataDxfId="407"/>
    <tableColumn id="10" xr3:uid="{6757B490-4978-40D7-B796-4F86FC47D11F}" name="LATEST NTC ISSUE DATE" dataDxfId="406"/>
    <tableColumn id="11" xr3:uid="{34449803-23EA-402E-BE38-4B856C4B799A}" name="SOURCE STUDY" dataDxfId="405"/>
    <tableColumn id="12" xr3:uid="{BB957F0D-A2CC-477E-B7A0-BF6CD0384130}" name="BASELINE ESTIMATE" dataDxfId="404"/>
    <tableColumn id="13" xr3:uid="{B067E053-55DB-4318-8BCC-053FB987310A}" name="BASELINE YEAR" dataDxfId="403"/>
    <tableColumn id="14" xr3:uid="{BB68B6FF-C94A-437C-AC6B-EB09BE314FF8}" name="BASELINE ESTIMATE WITH ESCALATION" dataDxfId="402"/>
    <tableColumn id="34" xr3:uid="{1B3E618E-C0C2-4027-A77E-39C90118547E}" name="Current Month EcoSys EAC (Loaded)" dataDxfId="401"/>
    <tableColumn id="38" xr3:uid="{B1D8EF62-3C52-455E-AEFC-B2147F774DEA}" name="New Cost Variance" dataDxfId="400">
      <calculatedColumnFormula>Table17[[#This Row],[Current Month EcoSys EAC (Loaded)]]/Table17[[#This Row],[BASELINE ESTIMATE WITH ESCALATION]]</calculatedColumnFormula>
    </tableColumn>
    <tableColumn id="16" xr3:uid="{1F6C763D-3FF3-4D75-A4EF-0B74A48E1DD9}" name="BEST FINAL COST" dataDxfId="399"/>
    <tableColumn id="17" xr3:uid="{5677D039-40ED-42FF-B339-AB38E6E98C81}" name="FINAL COST SOURCE" dataDxfId="398"/>
    <tableColumn id="18" xr3:uid="{E186FBF8-3593-4476-ADBB-D04DDD33F354}" name="PROJECT STATUS TYPE" dataDxfId="397"/>
    <tableColumn id="19" xr3:uid="{AC5066E2-1705-4B7E-9ADE-52632008E279}" name="FROM BUS NUM" dataDxfId="396"/>
    <tableColumn id="20" xr3:uid="{A7567B38-985B-4F69-86CF-761212148A71}" name="FROM BUS NAME" dataDxfId="395"/>
    <tableColumn id="21" xr3:uid="{207747A9-B00D-4F42-92D5-92A32387D9C2}" name="TO BUS NUM" dataDxfId="394"/>
    <tableColumn id="22" xr3:uid="{AB63833A-B4B8-4599-B5B6-E19C0184498B}" name="TO BUS NAME" dataDxfId="393"/>
    <tableColumn id="23" xr3:uid="{9FEA894C-ACDA-4DE8-BBDD-3907DF043449}" name="UPGRADE DESCRIPTION" dataDxfId="392"/>
    <tableColumn id="24" xr3:uid="{7F079AB7-FD74-4F62-A2E8-EFE3876DCA93}" name="VOLTAGE" dataDxfId="391"/>
    <tableColumn id="25" xr3:uid="{55F678EB-4F5B-4407-BB31-50984A6796C5}" name="NEW MILES" dataDxfId="390"/>
    <tableColumn id="26" xr3:uid="{EBD0DED9-24A3-48C3-A552-6541E045B393}" name="RECONDUCTOR MILES" dataDxfId="389"/>
    <tableColumn id="27" xr3:uid="{2336D4FD-C89C-436B-93CF-CCA3041F8AC4}" name="VOLTAGE CONVERSION MILES" dataDxfId="388"/>
    <tableColumn id="28" xr3:uid="{9C1A3DAB-7074-4696-BDA5-F4CAEBD962BE}" name="LETTER OF COMMERCIAL OPERATION REC'D" dataDxfId="387"/>
    <tableColumn id="29" xr3:uid="{4A6B0E75-F999-45BA-A0BC-477F8EA61B21}" name="MOD INFO REC'D" dataDxfId="386"/>
    <tableColumn id="30" xr3:uid="{089872D0-583C-4585-911E-110F2B3336F5}" name="FINAL COST REC'D" dataDxfId="385"/>
    <tableColumn id="35" xr3:uid="{8B548852-2D51-4F87-9B83-902302EE8151}" name="GIS DATA" dataDxfId="384"/>
    <tableColumn id="36" xr3:uid="{B7C49492-143D-48A3-B0EA-21A6FBC94738}" name="PM" dataDxfId="383"/>
    <tableColumn id="31" xr3:uid="{AD643C3E-C5BF-475B-9DB7-A60A0BF95005}" name="Comments" dataDxfId="382"/>
    <tableColumn id="37" xr3:uid="{E22B650D-EF19-492E-BDE3-F17EA3753A78}" name="FLC Comments" dataDxfId="381"/>
  </tableColumns>
  <tableStyleInfo name="Appendix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C8A63FF-B81E-4982-90FB-498DF8C02882}" name="Table16" displayName="Table16" ref="A15:AM311" totalsRowShown="0" headerRowDxfId="380" dataDxfId="378" headerRowBorderDxfId="379">
  <autoFilter ref="A15:AM311" xr:uid="{00000000-0009-0000-0100-000001000000}">
    <filterColumn colId="4">
      <filters>
        <filter val="AEP"/>
        <filter val="TSOK"/>
      </filters>
    </filterColumn>
    <filterColumn colId="22">
      <filters>
        <filter val="Delay - Mitigation"/>
        <filter val="Delay - Mitigation Window"/>
        <filter val="On Schedule &lt; 4"/>
      </filters>
    </filterColumn>
  </autoFilter>
  <sortState xmlns:xlrd2="http://schemas.microsoft.com/office/spreadsheetml/2017/richdata2" ref="A16:AM305">
    <sortCondition ref="A15:A311"/>
  </sortState>
  <tableColumns count="39">
    <tableColumn id="1" xr3:uid="{FFDD32F6-34EF-4FF6-9DD6-88BA691F7795}" name="NTC ID" dataDxfId="377" totalsRowDxfId="376"/>
    <tableColumn id="2" xr3:uid="{E06074AA-B0DD-484B-80E9-CE1C8A4F6890}" name="PROJECT ID" dataDxfId="375" totalsRowDxfId="374"/>
    <tableColumn id="3" xr3:uid="{64BBA44E-6A33-4C13-8CB5-8EFA78875E66}" name="UPGRADE ID" dataDxfId="373" totalsRowDxfId="372"/>
    <tableColumn id="32" xr3:uid="{2BCD6B85-DD13-4425-B87A-E158F534899C}" name="CPP" dataDxfId="371" totalsRowDxfId="370"/>
    <tableColumn id="4" xr3:uid="{B7FB2900-0F51-4630-B438-356C069E1B62}" name="OWNER" dataDxfId="369" totalsRowDxfId="368"/>
    <tableColumn id="5" xr3:uid="{18113F2F-9262-4A9F-85A4-901323210592}" name="PROJECT NAME" dataDxfId="367" totalsRowDxfId="366"/>
    <tableColumn id="6" xr3:uid="{12C08ACA-CB60-4C9A-A7AC-7D179DE4DAA1}" name="UPGRADE NAME" dataDxfId="365" totalsRowDxfId="364"/>
    <tableColumn id="7" xr3:uid="{53009729-1214-42AE-A1D1-11FFC286F792}" name="UPGRADE TYPE" dataDxfId="363" totalsRowDxfId="362"/>
    <tableColumn id="8" xr3:uid="{961F07A3-0359-437E-9E65-64F1AA9BF0BA}" name="IN SERVICE DATE" dataDxfId="361" totalsRowDxfId="360"/>
    <tableColumn id="33" xr3:uid="{D907F684-FDC9-40EE-A5BD-EB85C8BC8AA0}" name="EcoSys ISD (Updated)" dataDxfId="359" totalsRowDxfId="358"/>
    <tableColumn id="9" xr3:uid="{BC37E8C1-3A2A-4078-B7D6-9DF1DB67CDC3}" name="RTO DETERMINED NEED DATE" dataDxfId="357" totalsRowDxfId="356"/>
    <tableColumn id="10" xr3:uid="{6063952A-7633-4BAD-ADA7-FA14F3994977}" name="LATEST NTC ISSUE DATE" dataDxfId="355" totalsRowDxfId="354"/>
    <tableColumn id="11" xr3:uid="{C1213C1E-321B-4123-9717-7CFC33A48BA6}" name="SOURCE STUDY" dataDxfId="353" totalsRowDxfId="352"/>
    <tableColumn id="12" xr3:uid="{273DA8B1-F172-49BD-8261-D5E559112ABE}" name="BASELINE ESTIMATE" dataDxfId="351" totalsRowDxfId="350"/>
    <tableColumn id="13" xr3:uid="{F1488A6E-77BD-4B3F-9CD2-2C9C7887FBCD}" name="BASELINE YEAR" dataDxfId="349" totalsRowDxfId="348"/>
    <tableColumn id="14" xr3:uid="{C53DD798-1E13-4112-B03B-31CAFDA52852}" name="BASELINE ESTIMATE WITH ESCALATION" dataDxfId="347" totalsRowDxfId="346"/>
    <tableColumn id="15" xr3:uid="{AA9A477D-CC6E-4405-8851-F5ECF445DEB9}" name="CURRENT COST ESTIMATE" dataDxfId="345" totalsRowDxfId="344"/>
    <tableColumn id="34" xr3:uid="{2D149A9A-6428-47AC-9ACD-C79CF9B1D700}" name="Current Month EcoSys EAC (Loaded)" dataDxfId="343" totalsRowDxfId="342"/>
    <tableColumn id="39" xr3:uid="{1227C3B2-5249-4BBC-9407-174462A94BE4}" name="Prev Cost Variance" dataDxfId="341" totalsRowDxfId="340">
      <calculatedColumnFormula>Table16[[#This Row],[CURRENT COST ESTIMATE]]/Table16[[#This Row],[BASELINE ESTIMATE WITH ESCALATION]]</calculatedColumnFormula>
    </tableColumn>
    <tableColumn id="38" xr3:uid="{B2232DB5-FBF9-41D8-85BE-5CC3177A1AD8}" name="New Cost Variance" dataDxfId="339" totalsRowDxfId="338">
      <calculatedColumnFormula>Table16[[#This Row],[Current Month EcoSys EAC (Loaded)]]/Table16[[#This Row],[BASELINE ESTIMATE WITH ESCALATION]]</calculatedColumnFormula>
    </tableColumn>
    <tableColumn id="16" xr3:uid="{48236788-7752-4754-BD39-E3F3346E9DE4}" name="BEST FINAL COST" dataDxfId="337" totalsRowDxfId="336"/>
    <tableColumn id="17" xr3:uid="{290A7015-3D00-4610-9C42-D2EE04BBB786}" name="FINAL COST SOURCE" dataDxfId="335" totalsRowDxfId="334"/>
    <tableColumn id="18" xr3:uid="{9EE91B51-C3D0-4893-B27F-3C2F87739E24}" name="PROJECT STATUS TYPE" dataDxfId="333" totalsRowDxfId="332"/>
    <tableColumn id="19" xr3:uid="{69757B4A-C111-440F-9417-7B5A5A15B8AF}" name="FROM BUS NUM" dataDxfId="331" totalsRowDxfId="330"/>
    <tableColumn id="20" xr3:uid="{ADA066E8-4A8A-45C6-8274-5C69FF3FE4FE}" name="FROM BUS NAME" dataDxfId="329" totalsRowDxfId="328"/>
    <tableColumn id="21" xr3:uid="{F2C9F771-07AD-4F33-98E1-6ACF888AE19F}" name="TO BUS NUM" dataDxfId="327" totalsRowDxfId="326"/>
    <tableColumn id="22" xr3:uid="{594D6D1A-B54B-484B-AE58-F6CF809D2211}" name="TO BUS NAME" dataDxfId="325" totalsRowDxfId="324"/>
    <tableColumn id="23" xr3:uid="{246874FA-E1BB-4E91-8DC9-26BC06C8DCEE}" name="UPGRADE DESCRIPTION" dataDxfId="323" totalsRowDxfId="322"/>
    <tableColumn id="24" xr3:uid="{4151E68A-1D9D-497F-A65B-73A76FEF11FC}" name="VOLTAGE" dataDxfId="321" totalsRowDxfId="320"/>
    <tableColumn id="25" xr3:uid="{375A2E6A-8572-420F-B0C9-285179BBAD74}" name="NEW MILES" dataDxfId="319" totalsRowDxfId="318"/>
    <tableColumn id="26" xr3:uid="{9BE38B09-EA40-46BD-A5BD-2F2BBCEB91F0}" name="RECONDUCTOR MILES" dataDxfId="317" totalsRowDxfId="316"/>
    <tableColumn id="27" xr3:uid="{D4112C90-6FDB-434B-8FB1-82C852FA1F03}" name="VOLTAGE CONVERSION MILES" dataDxfId="315" totalsRowDxfId="314"/>
    <tableColumn id="28" xr3:uid="{71D849DE-F621-4AB1-94AA-AC87B0193E25}" name="LETTER OF COMMERCIAL OPERATION REC'D" dataDxfId="313" totalsRowDxfId="312"/>
    <tableColumn id="29" xr3:uid="{C1E3038E-D67F-4B74-8058-C682D7D7DD11}" name="MOD INFO REC'D" dataDxfId="311" totalsRowDxfId="310"/>
    <tableColumn id="30" xr3:uid="{F958238F-0FC7-4CEA-9E70-B9A7AA91D71B}" name="FINAL COST REC'D" dataDxfId="309" totalsRowDxfId="308"/>
    <tableColumn id="35" xr3:uid="{CBC4DC56-254D-4953-9389-BD08E6751659}" name="GIS DATA" dataDxfId="307" totalsRowDxfId="306"/>
    <tableColumn id="36" xr3:uid="{8D44DE7A-EA7A-4F17-A2CD-0368C79EB4EC}" name="PM" dataDxfId="305" totalsRowDxfId="304"/>
    <tableColumn id="31" xr3:uid="{4F7329F0-9C6F-4156-9FAB-3115E82B1825}" name="Comments" dataDxfId="303" totalsRowDxfId="302"/>
    <tableColumn id="37" xr3:uid="{70E3A07C-E511-4555-990E-619221DDE485}" name="FLC Comments" dataDxfId="301"/>
  </tableColumns>
  <tableStyleInfo name="Appendix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361B43F-4898-45BD-9906-19E90460F828}" name="Table15" displayName="Table15" ref="B15:AP335" totalsRowShown="0" headerRowDxfId="300" dataDxfId="298" headerRowBorderDxfId="299">
  <autoFilter ref="B15:AP335" xr:uid="{C361B43F-4898-45BD-9906-19E90460F828}">
    <filterColumn colId="4">
      <filters>
        <filter val="AEP"/>
        <filter val="TSOK"/>
      </filters>
    </filterColumn>
  </autoFilter>
  <tableColumns count="41">
    <tableColumn id="1" xr3:uid="{F8A2C952-8F44-4536-9AE8-DF4D7380ABEA}" name="NTC ID" dataDxfId="297" totalsRowDxfId="296"/>
    <tableColumn id="2" xr3:uid="{573AF239-A85F-44C2-8AD7-91F7BD94B70C}" name="PROJECT ID" dataDxfId="295" totalsRowDxfId="294"/>
    <tableColumn id="3" xr3:uid="{254B1BAA-997E-4268-9610-D2DAAB76B3B6}" name="UPGRADE ID" dataDxfId="293" totalsRowDxfId="292"/>
    <tableColumn id="32" xr3:uid="{C3EEB761-4C6F-464A-9D01-62C009F45075}" name="CPP" dataDxfId="291"/>
    <tableColumn id="4" xr3:uid="{AA2C365D-1AC8-4593-AA94-30D21B87169F}" name="OWNER" dataDxfId="290" totalsRowDxfId="289"/>
    <tableColumn id="5" xr3:uid="{5A93A5D9-6274-4C98-9BB2-C925D00E3C43}" name="PROJECT NAME" dataDxfId="288" totalsRowDxfId="287"/>
    <tableColumn id="6" xr3:uid="{FFE097E8-8FE6-40FA-8BA6-8570AF97A6DB}" name="UPGRADE NAME" dataDxfId="286" totalsRowDxfId="285"/>
    <tableColumn id="7" xr3:uid="{22ABF17C-548B-4EDB-AE09-B94ABAB069BF}" name="UPGRADE TYPE" dataDxfId="284" totalsRowDxfId="283"/>
    <tableColumn id="41" xr3:uid="{6318AFA3-117F-45CA-B834-E0ED91B44442}" name="Notes" dataDxfId="282" totalsRowDxfId="281"/>
    <tableColumn id="40" xr3:uid="{4F4C324B-0321-422D-890C-EAEE26145ECD}" name="In BasePlan?" dataDxfId="280" totalsRowDxfId="279"/>
    <tableColumn id="8" xr3:uid="{B6730FD1-D985-4509-9699-14D5406587A0}" name="IN SERVICE DATE" dataDxfId="278" totalsRowDxfId="277"/>
    <tableColumn id="33" xr3:uid="{9C810784-AD11-4E39-B078-E68C3D38624A}" name="EcoSys ISD (Updated)" dataDxfId="276" totalsRowDxfId="275"/>
    <tableColumn id="9" xr3:uid="{642657A6-541C-4218-B3BE-220A0D56498F}" name="RTO DETERMINED NEED DATE" dataDxfId="274" totalsRowDxfId="273"/>
    <tableColumn id="10" xr3:uid="{4AD6E92F-5609-47DC-93EE-6068766BB31C}" name="LATEST NTC ISSUE DATE" dataDxfId="272" totalsRowDxfId="271"/>
    <tableColumn id="11" xr3:uid="{C4B96A07-8D1E-49D0-BA90-5A861F5B718A}" name="SOURCE STUDY" dataDxfId="270" totalsRowDxfId="269"/>
    <tableColumn id="12" xr3:uid="{C1FE9E83-DF02-41FE-BEB9-429718BAB7A5}" name="BASELINE ESTIMATE" dataDxfId="268" totalsRowDxfId="267"/>
    <tableColumn id="13" xr3:uid="{F033F9E7-0B4C-403C-AD0F-02226BCCBF90}" name="BASELINE YEAR" dataDxfId="266" totalsRowDxfId="265"/>
    <tableColumn id="14" xr3:uid="{D2A09A3F-9503-4C82-B5B7-04050EDF8B63}" name="BASELINE ESTIMATE WITH ESCALATION" dataDxfId="264" totalsRowDxfId="263"/>
    <tableColumn id="15" xr3:uid="{DE91C3A4-82ED-4550-8D8C-2806B310C7F9}" name="CURRENT COST ESTIMATE" dataDxfId="262" totalsRowDxfId="261"/>
    <tableColumn id="34" xr3:uid="{0B1568BC-2456-4CF8-9571-39B9D4D8B089}" name="Current Month EcoSys EAC (Loaded)" dataDxfId="260" totalsRowDxfId="259"/>
    <tableColumn id="39" xr3:uid="{8BAF41B9-8763-4DF2-BBE8-4A80D140F675}" name="Prev Cost Variance" dataDxfId="258" totalsRowDxfId="257"/>
    <tableColumn id="38" xr3:uid="{00592CA4-5507-4A16-BB68-6C9985BE3D5F}" name="New Cost Variance" dataDxfId="256" totalsRowDxfId="255"/>
    <tableColumn id="16" xr3:uid="{C2BCC821-756C-4B82-88D9-7E4588EA55DB}" name="BEST FINAL COST" dataDxfId="254" totalsRowDxfId="253"/>
    <tableColumn id="17" xr3:uid="{911210E0-EE7A-4712-B361-D097DF97FF8D}" name="FINAL COST SOURCE" dataDxfId="252" totalsRowDxfId="251"/>
    <tableColumn id="18" xr3:uid="{937FF72D-2642-4EA3-AB36-3B2C566F3090}" name="PROJECT STATUS TYPE" dataDxfId="250" totalsRowDxfId="249"/>
    <tableColumn id="19" xr3:uid="{B660E424-C6A1-40D7-A6F6-7357D3BEB27B}" name="FROM BUS NUM" dataDxfId="248" totalsRowDxfId="247"/>
    <tableColumn id="20" xr3:uid="{821B4617-5538-4A4B-926A-C92EFD1C5C23}" name="FROM BUS NAME" dataDxfId="246" totalsRowDxfId="245"/>
    <tableColumn id="21" xr3:uid="{4238C88F-A8AC-43D0-9A71-286285B682AC}" name="TO BUS NUM" dataDxfId="244" totalsRowDxfId="243"/>
    <tableColumn id="22" xr3:uid="{844A9419-B1D4-4C89-8BF2-881BE18F5263}" name="TO BUS NAME" dataDxfId="242" totalsRowDxfId="241"/>
    <tableColumn id="23" xr3:uid="{D294B5F7-386D-426F-BD72-C8966310B17B}" name="UPGRADE DESCRIPTION" dataDxfId="240" totalsRowDxfId="239"/>
    <tableColumn id="24" xr3:uid="{D6543BB7-2024-45DD-A9D4-38D2D60A6F53}" name="VOLTAGE" dataDxfId="238" totalsRowDxfId="237"/>
    <tableColumn id="25" xr3:uid="{F7BABAF1-4D18-4EDD-BD92-7C1935C2BE9E}" name="NEW MILES" dataDxfId="236" totalsRowDxfId="235"/>
    <tableColumn id="26" xr3:uid="{ADF426E0-61D3-4279-9492-F78BF6E0E591}" name="RECONDUCTOR MILES" dataDxfId="234" totalsRowDxfId="233"/>
    <tableColumn id="27" xr3:uid="{157722A1-779D-420C-A59C-0E006AD69AFF}" name="VOLTAGE CONVERSION MILES" dataDxfId="232" totalsRowDxfId="231"/>
    <tableColumn id="28" xr3:uid="{E92ACE25-3603-46C6-8A32-7D20313917E9}" name="LETTER OF COMMERCIAL OPERATION REC'D" dataDxfId="230" totalsRowDxfId="229"/>
    <tableColumn id="29" xr3:uid="{69BC0678-DEDA-4111-A1C3-5704B1DC3B88}" name="MOD INFO REC'D" dataDxfId="228" totalsRowDxfId="227"/>
    <tableColumn id="30" xr3:uid="{BDA69BD5-9979-4992-93FC-FD1710B5E267}" name="FINAL COST REC'D" dataDxfId="226" totalsRowDxfId="225"/>
    <tableColumn id="35" xr3:uid="{9F6601CA-C2AF-4ECF-B29B-78BFAA30477D}" name="GIS DATA" dataDxfId="224" totalsRowDxfId="223"/>
    <tableColumn id="36" xr3:uid="{025FCF3E-E64D-45DF-8926-FD11FC0D8B92}" name="PM" dataDxfId="222" totalsRowDxfId="221"/>
    <tableColumn id="31" xr3:uid="{1B75282A-7011-4360-AEE7-1F3364A853CA}" name="Comments" dataDxfId="220" totalsRowDxfId="219"/>
    <tableColumn id="37" xr3:uid="{8E10A789-5A2B-483F-8E6B-6F2B8D20E7EE}" name="FLC Comments" dataDxfId="218"/>
  </tableColumns>
  <tableStyleInfo name="Appendix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E8E29F-BE95-42D6-8C6E-86CE091E6BDD}" name="Table13" displayName="Table13" ref="B15:AQ323" totalsRowShown="0" headerRowDxfId="217" dataDxfId="215" headerRowBorderDxfId="216">
  <autoFilter ref="B15:AQ323" xr:uid="{00000000-0009-0000-0100-000001000000}">
    <filterColumn colId="10">
      <filters>
        <filter val="AEP"/>
        <filter val="TSOK"/>
      </filters>
    </filterColumn>
  </autoFilter>
  <sortState xmlns:xlrd2="http://schemas.microsoft.com/office/spreadsheetml/2017/richdata2" ref="B16:AQ314">
    <sortCondition ref="D15:D320"/>
  </sortState>
  <tableColumns count="42">
    <tableColumn id="1" xr3:uid="{DB4A39D5-0EBC-4ACD-B852-7231A6DD39DA}" name="NTC ID" dataDxfId="214"/>
    <tableColumn id="2" xr3:uid="{3B44945E-E3AF-4B56-9E21-3C514E173AB1}" name="PROJECT ID" dataDxfId="213"/>
    <tableColumn id="3" xr3:uid="{1C519A7C-7606-4ACD-9E69-15A4E2191E7A}" name="UPGRADE ID" dataDxfId="212"/>
    <tableColumn id="40" xr3:uid="{3B7F1F9A-C806-4606-9752-1C0FAB2ABA38}" name="PSO Super Lookup" dataDxfId="211"/>
    <tableColumn id="41" xr3:uid="{77F1270E-2759-4992-88BB-0CB698E952B4}" name="SWEPCO Super Lookup" dataDxfId="210"/>
    <tableColumn id="42" xr3:uid="{6199B9FD-1130-4323-98E5-7950A127A930}" name="OKTCO Super Lookup" dataDxfId="209"/>
    <tableColumn id="39" xr3:uid="{385529F9-5C66-4ED7-AAE8-83ED0E9E1F23}" name="Found?" dataDxfId="208"/>
    <tableColumn id="38" xr3:uid="{E28E8BCF-63B0-46C8-AB57-673E2440A618}" name="Verified?" dataDxfId="207"/>
    <tableColumn id="37" xr3:uid="{A3FC3710-81DE-453B-9667-0771D809FC68}" name="Manual CPP2" dataDxfId="206"/>
    <tableColumn id="32" xr3:uid="{D72E8A74-4A47-477D-85A1-543DE8723054}" name="CPP" dataDxfId="205"/>
    <tableColumn id="4" xr3:uid="{4BB1ED29-1B07-48BC-897A-E9C6D0EA8F2F}" name="OWNER" dataDxfId="204"/>
    <tableColumn id="5" xr3:uid="{4CA63072-856F-489E-80C3-D763FE359AEA}" name="PROJECT NAME" dataDxfId="203"/>
    <tableColumn id="6" xr3:uid="{4F9392EE-ADC5-49E8-AFB2-F4B495AD6D90}" name="UPGRADE NAME" dataDxfId="202"/>
    <tableColumn id="7" xr3:uid="{2E193369-2725-44A8-B1B3-17F2522CD6E9}" name="UPGRADE TYPE" dataDxfId="201"/>
    <tableColumn id="8" xr3:uid="{D331C5DB-5CAA-4FE6-B2C1-4116271D5A64}" name="IN SERVICE DATE" dataDxfId="200"/>
    <tableColumn id="33" xr3:uid="{8A00D303-7C72-4DE9-AFA4-F795FDDDF74C}" name="EcoSys ISD (Updated)" dataDxfId="199"/>
    <tableColumn id="9" xr3:uid="{DA17B60A-0BFE-4D4F-883F-D9826A92E1F6}" name="RTO DETERMINED NEED DATE" dataDxfId="198"/>
    <tableColumn id="10" xr3:uid="{82F28CAF-723C-4D4C-A4C8-73CF0F6B3104}" name="LATEST NTC ISSUE DATE" dataDxfId="197"/>
    <tableColumn id="11" xr3:uid="{7FE9AFDF-2A13-4EFA-BA4C-CA0349178532}" name="SOURCE STUDY" dataDxfId="196"/>
    <tableColumn id="12" xr3:uid="{85552DB9-E871-4096-BF03-AC5D73A01551}" name="BASELINE ESTIMATE" dataDxfId="195"/>
    <tableColumn id="13" xr3:uid="{2A348043-BDD4-4F7C-9119-089638CE0677}" name="BASELINE YEAR" dataDxfId="194"/>
    <tableColumn id="14" xr3:uid="{9D2A8816-7446-435D-BA9C-71B3D6198843}" name="BASELINE ESTIMATE WITH ESCALATION" dataDxfId="193"/>
    <tableColumn id="15" xr3:uid="{289BD08B-A193-4C29-8F61-00F8AF0C017D}" name="CURRENT COST ESTIMATE" dataDxfId="192"/>
    <tableColumn id="34" xr3:uid="{C27E2510-6E04-4668-8443-5C8682189BB5}" name="EcoSys EAC (Loaded" dataDxfId="191"/>
    <tableColumn id="16" xr3:uid="{FB071F4A-4FF7-4164-818D-A2716387987C}" name="BEST FINAL COST" dataDxfId="190"/>
    <tableColumn id="17" xr3:uid="{5B5F8BF9-3AEB-4118-A101-EC773852CA1B}" name="FINAL COST SOURCE" dataDxfId="189"/>
    <tableColumn id="18" xr3:uid="{47A7522E-4280-4C9F-9F45-5F7325DAF64C}" name="PROJECT STATUS TYPE" dataDxfId="188"/>
    <tableColumn id="19" xr3:uid="{5A2E4900-0A10-43FB-8D37-90EFDF9F1908}" name="FROM BUS NUM" dataDxfId="187"/>
    <tableColumn id="20" xr3:uid="{0A6F20C3-3289-4B8A-9F55-8B51E18CC0CE}" name="FROM BUS NAME" dataDxfId="186"/>
    <tableColumn id="21" xr3:uid="{6208F61E-60E2-4EE8-8CD2-D0759A8FCAF0}" name="TO BUS NUM" dataDxfId="185"/>
    <tableColumn id="22" xr3:uid="{7D1B3C71-C6A3-47E5-AD7C-82BD0DE3306C}" name="TO BUS NAME" dataDxfId="184"/>
    <tableColumn id="23" xr3:uid="{1FF9DB0B-8B07-4F3B-B806-9BF8F6C403C9}" name="UPGRADE DESCRIPTION" dataDxfId="183"/>
    <tableColumn id="24" xr3:uid="{68BA3476-4A3D-492E-9279-20B2D172895A}" name="VOLTAGE" dataDxfId="182"/>
    <tableColumn id="25" xr3:uid="{11C645A7-8DD4-44B9-9654-66E699F9EBD6}" name="NEW MILES" dataDxfId="181"/>
    <tableColumn id="26" xr3:uid="{C6912BB8-8F8D-4CAB-BFF6-7D1733F39179}" name="RECONDUCTOR MILES" dataDxfId="180"/>
    <tableColumn id="27" xr3:uid="{4286D1CD-86D5-4B0A-ABED-A55E9B02034E}" name="VOLTAGE CONVERSION MILES" dataDxfId="179"/>
    <tableColumn id="28" xr3:uid="{277DC774-C413-411E-9D0B-532224BAD837}" name="LETTER OF COMMERCIAL OPERATION REC'D" dataDxfId="178"/>
    <tableColumn id="29" xr3:uid="{2897CD24-40EC-4BFC-B2A6-544049E4045E}" name="MOD INFO REC'D" dataDxfId="177"/>
    <tableColumn id="30" xr3:uid="{19A7348E-3F94-4FDF-9F28-0B04FA9144FA}" name="FINAL COST REC'D" dataDxfId="176"/>
    <tableColumn id="35" xr3:uid="{C900E77E-6763-4A7A-9736-8077C45D32A6}" name="GIS DATA" dataDxfId="175"/>
    <tableColumn id="36" xr3:uid="{3395BEBD-BBB4-478A-B23B-F976F95EF00D}" name="PM" dataDxfId="174"/>
    <tableColumn id="31" xr3:uid="{FA8F88BE-F8B3-499B-B29B-C5DBE11D83DE}" name="Comments" dataDxfId="173"/>
  </tableColumns>
  <tableStyleInfo name="Appendix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DD83A2-0BA3-4A9E-A24F-27A72B12CA67}" name="Table134" displayName="Table134" ref="B15:AM323" totalsRowShown="0" headerRowDxfId="172" dataDxfId="170" headerRowBorderDxfId="171">
  <autoFilter ref="B15:AM323" xr:uid="{00000000-0009-0000-0100-000001000000}">
    <filterColumn colId="4">
      <filters>
        <filter val="AEP"/>
        <filter val="TSOK"/>
      </filters>
    </filterColumn>
    <filterColumn colId="13">
      <filters>
        <filter val="2016 ITPNT"/>
        <filter val="2019 ITP"/>
        <filter val="2020 ITP"/>
        <filter val="2021 ITP"/>
        <filter val="2022 ITP"/>
        <filter val="DISIS-2016-002"/>
        <filter val="SPP-2019-AG2-AFS-3"/>
      </filters>
    </filterColumn>
  </autoFilter>
  <tableColumns count="38">
    <tableColumn id="1" xr3:uid="{F6DAEE39-449B-4AE3-8A58-88C8F152FCA1}" name="NTC ID" dataDxfId="169" totalsRowDxfId="168"/>
    <tableColumn id="2" xr3:uid="{1522EF28-1C27-4017-B7B7-1E6D7A4FEB3D}" name="PROJECT ID" dataDxfId="167" totalsRowDxfId="166"/>
    <tableColumn id="3" xr3:uid="{D00B5D88-AE7A-4FA7-A4CC-4E0DEC1DFC92}" name="UPGRADE ID" dataDxfId="165" totalsRowDxfId="164"/>
    <tableColumn id="32" xr3:uid="{F1BCB3B2-DC08-458D-8F14-59FFCD59C43A}" name="CPP" dataDxfId="163" totalsRowDxfId="162"/>
    <tableColumn id="4" xr3:uid="{F286BC32-FDC7-451E-A8DB-46B7C282315B}" name="OWNER" dataDxfId="161" totalsRowDxfId="160"/>
    <tableColumn id="5" xr3:uid="{C71B1BE0-26F0-412D-A46D-D8039CEC9750}" name="PROJECT NAME" dataDxfId="159" totalsRowDxfId="158"/>
    <tableColumn id="6" xr3:uid="{3A9A0F8A-713D-49F3-92ED-4FC0957C27E7}" name="UPGRADE NAME" dataDxfId="157" totalsRowDxfId="156"/>
    <tableColumn id="7" xr3:uid="{18F52D2E-472A-47E9-8026-634C80F4CC25}" name="UPGRADE TYPE" dataDxfId="155" totalsRowDxfId="154"/>
    <tableColumn id="39" xr3:uid="{51A7362A-2F2A-4746-BB11-02177975C200}" name="Verified?" dataDxfId="153" totalsRowDxfId="152"/>
    <tableColumn id="8" xr3:uid="{F592F163-9AB7-4CD7-8418-9D1A887EE757}" name="IN SERVICE DATE" dataDxfId="151" totalsRowDxfId="150"/>
    <tableColumn id="33" xr3:uid="{6C44E45B-2A8D-4DB1-9A45-01E0B5E31251}" name="EcoSys ISD (Updated)" dataDxfId="149" totalsRowDxfId="148"/>
    <tableColumn id="9" xr3:uid="{5C96795D-49D0-4CB0-974E-00FC6398AE81}" name="RTO DETERMINED NEED DATE" dataDxfId="147" totalsRowDxfId="146"/>
    <tableColumn id="10" xr3:uid="{9C72369B-34DB-44E3-9530-B9655A161B06}" name="LATEST NTC ISSUE DATE" dataDxfId="145" totalsRowDxfId="144"/>
    <tableColumn id="11" xr3:uid="{8A02F030-576C-4EA6-8ECA-332F9270184E}" name="SOURCE STUDY" dataDxfId="143" totalsRowDxfId="142"/>
    <tableColumn id="12" xr3:uid="{8A0E8956-1C3F-4848-B509-28C5DD156E76}" name="BASELINE ESTIMATE" dataDxfId="141" totalsRowDxfId="140"/>
    <tableColumn id="13" xr3:uid="{F8C5F310-6610-480D-AB49-3516D7234646}" name="BASELINE YEAR" dataDxfId="139" totalsRowDxfId="138"/>
    <tableColumn id="14" xr3:uid="{F8CF4BEF-723C-40AD-9942-F90BE5F7658B}" name="BASELINE ESTIMATE WITH ESCALATION" dataDxfId="137" totalsRowDxfId="136"/>
    <tableColumn id="15" xr3:uid="{A45BE1BF-8A5B-48FC-B4EE-172C8C8E251F}" name="CURRENT COST ESTIMATE" dataDxfId="135" totalsRowDxfId="134"/>
    <tableColumn id="34" xr3:uid="{294DAAE6-AB4B-4D40-89D1-3F483151B5B4}" name="EcoSys EAC (Loaded" dataDxfId="133" totalsRowDxfId="132"/>
    <tableColumn id="16" xr3:uid="{98E690FD-DC97-41CC-A624-11FDDD48D923}" name="BEST FINAL COST" dataDxfId="131" totalsRowDxfId="130"/>
    <tableColumn id="17" xr3:uid="{68C1663E-26B5-4C28-9EE7-CA7041A2A45F}" name="FINAL COST SOURCE" dataDxfId="129" totalsRowDxfId="128"/>
    <tableColumn id="18" xr3:uid="{6FC73084-EC63-49C3-8EFD-D7CC56F73037}" name="PROJECT STATUS TYPE" dataDxfId="127" totalsRowDxfId="126"/>
    <tableColumn id="19" xr3:uid="{B8E8C5F8-F1E2-4998-A9C4-E597971F6804}" name="FROM BUS NUM" dataDxfId="125" totalsRowDxfId="124"/>
    <tableColumn id="20" xr3:uid="{83BB74E0-D88C-431F-8BFC-B8F7C799C26C}" name="FROM BUS NAME" dataDxfId="123" totalsRowDxfId="122"/>
    <tableColumn id="21" xr3:uid="{636B7322-DC9D-470A-B9F8-121DBAF34027}" name="TO BUS NUM" dataDxfId="121" totalsRowDxfId="120"/>
    <tableColumn id="22" xr3:uid="{2041C504-9EAF-4B1A-B37E-48E63464236B}" name="TO BUS NAME" dataDxfId="119" totalsRowDxfId="118"/>
    <tableColumn id="23" xr3:uid="{EFD78C0F-3E91-4906-8233-B23D207F6FE9}" name="UPGRADE DESCRIPTION" dataDxfId="117" totalsRowDxfId="116"/>
    <tableColumn id="24" xr3:uid="{7616EBE1-CDE8-40A9-942E-EEB8E38A2850}" name="VOLTAGE" dataDxfId="115" totalsRowDxfId="114"/>
    <tableColumn id="25" xr3:uid="{BEA2AF8E-9374-405B-95A0-5C04F24F424E}" name="NEW MILES" dataDxfId="113" totalsRowDxfId="112"/>
    <tableColumn id="26" xr3:uid="{BA3E1220-C17D-4F5B-9D9D-118B8F18140A}" name="RECONDUCTOR MILES" dataDxfId="111" totalsRowDxfId="110"/>
    <tableColumn id="27" xr3:uid="{D655EF11-2F5F-4589-A28E-CCCF04DC9920}" name="VOLTAGE CONVERSION MILES" dataDxfId="109" totalsRowDxfId="108"/>
    <tableColumn id="28" xr3:uid="{A7974E7B-A699-470D-81E4-09C76274E7AD}" name="LETTER OF COMMERCIAL OPERATION REC'D" dataDxfId="107" totalsRowDxfId="106"/>
    <tableColumn id="29" xr3:uid="{580F4D36-92A3-4AD7-86BF-2FA9DEA8F964}" name="MOD INFO REC'D" dataDxfId="105" totalsRowDxfId="104"/>
    <tableColumn id="30" xr3:uid="{7DC1597D-678D-41AD-83AD-510DE29C7428}" name="FINAL COST REC'D" dataDxfId="103" totalsRowDxfId="102"/>
    <tableColumn id="35" xr3:uid="{75C0FE4F-40D0-4382-B76D-958F9A39C559}" name="GIS DATA" dataDxfId="101" totalsRowDxfId="100"/>
    <tableColumn id="36" xr3:uid="{E7FCAD4C-F05A-4E93-BE6A-FFA84B62B76E}" name="PM" dataDxfId="99" totalsRowDxfId="98"/>
    <tableColumn id="31" xr3:uid="{77350AE1-6ED8-495F-9297-8D79925182C1}" name="Comments" dataDxfId="97" totalsRowDxfId="96"/>
    <tableColumn id="37" xr3:uid="{5ED4F43E-92C2-4557-A8FF-FBC3F08A7281}" name="FLC Comments" dataDxfId="95" totalsRowDxfId="94"/>
  </tableColumns>
  <tableStyleInfo name="Appendix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D0B799D-3D50-4FE6-A4D7-7042999DED65}" name="Table1" displayName="Table1" ref="B15:AR320" totalsRowShown="0" headerRowDxfId="93" dataDxfId="91" headerRowBorderDxfId="92">
  <autoFilter ref="B15:AR320" xr:uid="{00000000-0009-0000-0100-000001000000}">
    <filterColumn colId="11">
      <filters>
        <filter val="AEP"/>
      </filters>
    </filterColumn>
  </autoFilter>
  <tableColumns count="43">
    <tableColumn id="1" xr3:uid="{DA856F9E-1DDB-4BBC-8E1F-C8A40467BA92}" name="NTC ID" dataDxfId="90"/>
    <tableColumn id="2" xr3:uid="{BF3C69B3-8F25-4040-A078-10B588FEA3A8}" name="PROJECT ID" dataDxfId="89"/>
    <tableColumn id="3" xr3:uid="{9B624919-8609-4924-B4B5-79E68BC44F60}" name="UPGRADE ID" dataDxfId="88"/>
    <tableColumn id="40" xr3:uid="{412ABF1E-3D06-4A4F-A04B-639EF49687B5}" name="Column4" dataDxfId="87"/>
    <tableColumn id="39" xr3:uid="{A57DAFCD-A275-40C3-B6A8-50E0855EC524}" name="PSO Super Lookup" dataDxfId="86"/>
    <tableColumn id="38" xr3:uid="{ECE5659C-5EB8-44FD-BE9C-473584D851A1}" name="SWEPCO Super Lookup" dataDxfId="85"/>
    <tableColumn id="37" xr3:uid="{344BC7D8-17A1-430D-B3EA-82EC1B54A2F3}" name="OKTCO Super Lookup" dataDxfId="84"/>
    <tableColumn id="41" xr3:uid="{23C8A9CE-4990-4BF8-A7C1-F7B5B4F78B46}" name="Found?" dataDxfId="83"/>
    <tableColumn id="44" xr3:uid="{1582F627-0779-4604-B45B-5B62B5CE1C44}" name="Verified?" dataDxfId="82"/>
    <tableColumn id="43" xr3:uid="{F9BC2A3B-358F-403C-B418-F7ADA24E067A}" name="Manual CPP2" dataDxfId="81"/>
    <tableColumn id="32" xr3:uid="{1247C221-834C-4C09-8D6C-6CEA692783A1}" name="CPP" dataDxfId="80"/>
    <tableColumn id="4" xr3:uid="{793FD7BD-1F74-4C08-AFB2-36353568DFF8}" name="OWNER" dataDxfId="79"/>
    <tableColumn id="5" xr3:uid="{841FE12C-A232-4D4A-A772-DAD710843F86}" name="PROJECT NAME" dataDxfId="78"/>
    <tableColumn id="6" xr3:uid="{DF94BFC7-CA42-4BFC-B834-C15588C03D9B}" name="UPGRADE NAME" dataDxfId="77"/>
    <tableColumn id="7" xr3:uid="{61F2759F-3EC8-4CE5-ACE8-F5DCC191E4DB}" name="UPGRADE TYPE" dataDxfId="76"/>
    <tableColumn id="8" xr3:uid="{DF0CEEF6-C5E0-4762-8B45-CADBCCFACB3B}" name="IN SERVICE DATE" dataDxfId="75"/>
    <tableColumn id="33" xr3:uid="{9071A86A-DB66-4AAA-874E-9C77488F9F44}" name="EcoSys ISD (Updated)" dataDxfId="74"/>
    <tableColumn id="9" xr3:uid="{B6F93B93-4854-4A13-9E2F-9A6125A29BCD}" name="RTO DETERMINED NEED DATE" dataDxfId="73"/>
    <tableColumn id="10" xr3:uid="{17215155-3880-427E-B50F-68A7499A95A2}" name="LATEST NTC ISSUE DATE" dataDxfId="72"/>
    <tableColumn id="11" xr3:uid="{FE87CC7B-3CF7-433B-B4E7-ADC2686C873A}" name="SOURCE STUDY" dataDxfId="71"/>
    <tableColumn id="12" xr3:uid="{1DFE8C54-8BF3-4F31-B10D-DB1650025616}" name="BASELINE ESTIMATE" dataDxfId="70"/>
    <tableColumn id="13" xr3:uid="{E71F9B19-4D1B-4180-8C38-5CFA8C5EEB57}" name="BASELINE YEAR" dataDxfId="69"/>
    <tableColumn id="14" xr3:uid="{CC409040-46CB-48DF-9B23-A4EFE50C3660}" name="BASELINE ESTIMATE WITH ESCALATION" dataDxfId="68"/>
    <tableColumn id="15" xr3:uid="{14A7D38A-D1D2-48EA-BD03-492840E2E6FD}" name="CURRENT COST ESTIMATE" dataDxfId="67"/>
    <tableColumn id="34" xr3:uid="{9A12A2D8-4CCF-4E82-8789-60B58FCF21D9}" name="EcoSys EAC (Loaded" dataDxfId="66"/>
    <tableColumn id="16" xr3:uid="{871CAE90-102B-4F32-BDB4-0456B72C4011}" name="BEST FINAL COST" dataDxfId="65"/>
    <tableColumn id="17" xr3:uid="{F0939598-E67B-4670-9A3F-AE7B732BF210}" name="FINAL COST SOURCE" dataDxfId="64"/>
    <tableColumn id="18" xr3:uid="{C8821282-F0A4-45E0-927C-193EE093CCE7}" name="PROJECT STATUS TYPE" dataDxfId="63"/>
    <tableColumn id="19" xr3:uid="{B4DC2E53-A69F-4C79-9B97-A3CCEA7B0BFC}" name="FROM BUS NUM" dataDxfId="62"/>
    <tableColumn id="20" xr3:uid="{6BA8588F-D3E2-45E3-AA99-2A659C2E9F79}" name="FROM BUS NAME" dataDxfId="61"/>
    <tableColumn id="21" xr3:uid="{CC911879-8057-4D4D-8167-2E851C168E65}" name="TO BUS NUM" dataDxfId="60"/>
    <tableColumn id="22" xr3:uid="{459EA692-92DF-4AE4-814F-E29BECCFD98F}" name="TO BUS NAME" dataDxfId="59"/>
    <tableColumn id="23" xr3:uid="{3B13445B-E677-4D8D-8041-A6FB24322089}" name="UPGRADE DESCRIPTION" dataDxfId="58"/>
    <tableColumn id="24" xr3:uid="{80AA73A1-73BB-4350-8DE0-9981D0CC8EF1}" name="VOLTAGE" dataDxfId="57"/>
    <tableColumn id="25" xr3:uid="{88332363-949C-4A0D-8931-9D5C2F51998A}" name="NEW MILES" dataDxfId="56"/>
    <tableColumn id="26" xr3:uid="{722200B4-8150-4805-A4AF-845831E69556}" name="RECONDUCTOR MILES" dataDxfId="55"/>
    <tableColumn id="27" xr3:uid="{8CF5B9D7-0418-4BE2-AA2D-59C77C205707}" name="VOLTAGE CONVERSION MILES" dataDxfId="54"/>
    <tableColumn id="28" xr3:uid="{5F8B40CB-62B0-466A-A340-6516EF3545D2}" name="LETTER OF COMMERCIAL OPERATION REC'D" dataDxfId="53"/>
    <tableColumn id="29" xr3:uid="{ECDB6A1E-AD9F-4E52-91C8-A3F7E06BBE2C}" name="MOD INFO REC'D" dataDxfId="52"/>
    <tableColumn id="30" xr3:uid="{F9FF6438-40A5-4038-A876-73F7C022C656}" name="FINAL COST REC'D" dataDxfId="51"/>
    <tableColumn id="35" xr3:uid="{D6C02719-6F87-4B0A-AC1E-4CD5E3DB6295}" name="GIS DATA" dataDxfId="50"/>
    <tableColumn id="36" xr3:uid="{C74E5565-1C00-4734-8843-DD35AAA03CE9}" name="PM" dataDxfId="49"/>
    <tableColumn id="31" xr3:uid="{994F0B38-9D1E-4E09-A625-CF1EA3F263C8}" name="Comments" dataDxfId="48"/>
  </tableColumns>
  <tableStyleInfo name="Appendix 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R92"/>
  <sheetViews>
    <sheetView tabSelected="1" zoomScaleNormal="100" workbookViewId="0">
      <pane xSplit="9" ySplit="3" topLeftCell="CS50" activePane="bottomRight" state="frozen"/>
      <selection activeCell="A62" sqref="A62"/>
      <selection pane="topRight" activeCell="A62" sqref="A62"/>
      <selection pane="bottomLeft" activeCell="A62" sqref="A62"/>
      <selection pane="bottomRight" activeCell="DB3" sqref="DB1:DC1048576"/>
    </sheetView>
  </sheetViews>
  <sheetFormatPr defaultColWidth="9.140625" defaultRowHeight="12.75"/>
  <cols>
    <col min="1" max="1" width="12" style="2" bestFit="1" customWidth="1"/>
    <col min="2" max="2" width="12.5703125" style="19" customWidth="1"/>
    <col min="3" max="3" width="6.42578125" style="15" bestFit="1" customWidth="1"/>
    <col min="4" max="7" width="8.42578125" style="15" customWidth="1"/>
    <col min="8" max="8" width="13.5703125" style="15" customWidth="1"/>
    <col min="9" max="9" width="33.140625" style="15" customWidth="1"/>
    <col min="10" max="10" width="12.85546875" style="15" hidden="1" customWidth="1"/>
    <col min="11" max="12" width="12.5703125" style="15" hidden="1" customWidth="1"/>
    <col min="13" max="13" width="10.42578125" style="15" hidden="1" customWidth="1"/>
    <col min="14" max="14" width="12.42578125" style="15" hidden="1" customWidth="1"/>
    <col min="15" max="15" width="11.85546875" style="15" hidden="1" customWidth="1"/>
    <col min="16" max="96" width="12.5703125" style="15" hidden="1" customWidth="1"/>
    <col min="97" max="105" width="12.5703125" style="15" customWidth="1"/>
    <col min="106" max="107" width="12.5703125" style="15" hidden="1" customWidth="1"/>
    <col min="108" max="108" width="1.5703125" style="15" customWidth="1"/>
    <col min="109" max="109" width="12.5703125" style="15" customWidth="1"/>
    <col min="110" max="119" width="12.5703125" style="15" hidden="1" customWidth="1"/>
    <col min="120" max="120" width="32.42578125" style="2" customWidth="1"/>
    <col min="121" max="121" width="21.42578125" style="467" customWidth="1"/>
    <col min="122" max="122" width="10.42578125" style="2" bestFit="1" customWidth="1"/>
    <col min="123" max="123" width="56" style="15" bestFit="1" customWidth="1"/>
    <col min="124" max="16384" width="9.140625" style="15"/>
  </cols>
  <sheetData>
    <row r="1" spans="1:122" ht="17.25" customHeight="1">
      <c r="C1" s="592" t="s">
        <v>0</v>
      </c>
      <c r="D1" s="580" t="s">
        <v>1</v>
      </c>
      <c r="E1" s="580" t="s">
        <v>2829</v>
      </c>
      <c r="F1" s="580" t="s">
        <v>2</v>
      </c>
      <c r="G1" s="580" t="s">
        <v>3</v>
      </c>
      <c r="H1" s="580" t="s">
        <v>4</v>
      </c>
      <c r="I1" s="584" t="s">
        <v>5</v>
      </c>
      <c r="J1" s="583" t="s">
        <v>228</v>
      </c>
      <c r="K1" s="583"/>
      <c r="L1" s="583"/>
      <c r="M1" s="583"/>
      <c r="N1" s="583"/>
      <c r="O1" s="583"/>
      <c r="P1" s="583"/>
      <c r="Q1" s="583"/>
      <c r="R1" s="583"/>
      <c r="S1" s="583"/>
      <c r="T1" s="583"/>
      <c r="U1" s="583"/>
      <c r="V1" s="583"/>
      <c r="W1" s="583"/>
      <c r="X1" s="578" t="s">
        <v>228</v>
      </c>
      <c r="Y1" s="578"/>
      <c r="Z1" s="578"/>
      <c r="AA1" s="578"/>
      <c r="AB1" s="578" t="s">
        <v>228</v>
      </c>
      <c r="AC1" s="578"/>
      <c r="AD1" s="578"/>
      <c r="AE1" s="578"/>
      <c r="AF1" s="587" t="s">
        <v>228</v>
      </c>
      <c r="AG1" s="588"/>
      <c r="AH1" s="588"/>
      <c r="AI1" s="589"/>
      <c r="AJ1" s="587" t="s">
        <v>228</v>
      </c>
      <c r="AK1" s="588"/>
      <c r="AL1" s="588"/>
      <c r="AM1" s="588"/>
      <c r="AN1" s="588"/>
      <c r="AO1" s="589"/>
      <c r="AP1" s="587" t="s">
        <v>228</v>
      </c>
      <c r="AQ1" s="588"/>
      <c r="AR1" s="588"/>
      <c r="AS1" s="588"/>
      <c r="AT1" s="588"/>
      <c r="AU1" s="589"/>
      <c r="AV1" s="587" t="s">
        <v>228</v>
      </c>
      <c r="AW1" s="588"/>
      <c r="AX1" s="588"/>
      <c r="AY1" s="588"/>
      <c r="AZ1" s="589"/>
      <c r="BA1" s="587" t="s">
        <v>228</v>
      </c>
      <c r="BB1" s="588"/>
      <c r="BC1" s="588"/>
      <c r="BD1" s="588"/>
      <c r="BE1" s="588"/>
      <c r="BF1" s="589"/>
      <c r="BG1" s="587" t="s">
        <v>228</v>
      </c>
      <c r="BH1" s="588"/>
      <c r="BI1" s="588"/>
      <c r="BJ1" s="588"/>
      <c r="BK1" s="588"/>
      <c r="BL1" s="587" t="s">
        <v>228</v>
      </c>
      <c r="BM1" s="588"/>
      <c r="BN1" s="588"/>
      <c r="BO1" s="588"/>
      <c r="BP1" s="588"/>
      <c r="BQ1" s="588"/>
      <c r="BR1" s="588"/>
      <c r="BS1" s="588"/>
      <c r="BT1" s="588"/>
      <c r="BU1" s="588"/>
      <c r="BV1" s="589"/>
      <c r="BW1" s="587" t="s">
        <v>228</v>
      </c>
      <c r="BX1" s="588"/>
      <c r="BY1" s="588"/>
      <c r="BZ1" s="588"/>
      <c r="CA1" s="588"/>
      <c r="CB1" s="588"/>
      <c r="CC1" s="588"/>
      <c r="CD1" s="588"/>
      <c r="CE1" s="588"/>
      <c r="CF1" s="588"/>
      <c r="CG1" s="589"/>
      <c r="CH1" s="587" t="s">
        <v>228</v>
      </c>
      <c r="CI1" s="588"/>
      <c r="CJ1" s="588"/>
      <c r="CK1" s="588"/>
      <c r="CL1" s="588"/>
      <c r="CM1" s="588"/>
      <c r="CN1" s="588"/>
      <c r="CO1" s="588"/>
      <c r="CP1" s="588"/>
      <c r="CQ1" s="588"/>
      <c r="CR1" s="589"/>
      <c r="CS1" s="569" t="s">
        <v>6</v>
      </c>
      <c r="CT1" s="569"/>
      <c r="CU1" s="569"/>
      <c r="CV1" s="569"/>
      <c r="CW1" s="569"/>
      <c r="CX1" s="569"/>
      <c r="CY1" s="569"/>
      <c r="CZ1" s="569"/>
      <c r="DA1" s="569"/>
      <c r="DB1" s="569"/>
      <c r="DC1" s="570"/>
      <c r="DD1" s="52"/>
      <c r="DE1" s="569" t="s">
        <v>6</v>
      </c>
      <c r="DF1" s="569"/>
      <c r="DG1" s="569"/>
      <c r="DH1" s="569"/>
      <c r="DI1" s="569"/>
      <c r="DJ1" s="569"/>
      <c r="DK1" s="569"/>
      <c r="DL1" s="569"/>
      <c r="DM1" s="569"/>
      <c r="DN1" s="569"/>
      <c r="DO1" s="570"/>
      <c r="DP1" s="573" t="s">
        <v>7</v>
      </c>
      <c r="DR1" s="34"/>
    </row>
    <row r="2" spans="1:122" ht="17.25" customHeight="1">
      <c r="C2" s="593"/>
      <c r="D2" s="581"/>
      <c r="E2" s="581"/>
      <c r="F2" s="581"/>
      <c r="G2" s="581"/>
      <c r="H2" s="581"/>
      <c r="I2" s="585"/>
      <c r="J2" s="53" t="s">
        <v>8</v>
      </c>
      <c r="K2" s="54" t="s">
        <v>227</v>
      </c>
      <c r="L2" s="55"/>
      <c r="M2" s="2"/>
      <c r="N2" s="54" t="s">
        <v>226</v>
      </c>
      <c r="O2" s="55"/>
      <c r="P2" s="2"/>
      <c r="Q2" s="54" t="s">
        <v>9</v>
      </c>
      <c r="R2" s="55"/>
      <c r="S2" s="2"/>
      <c r="T2" s="54" t="s">
        <v>10</v>
      </c>
      <c r="U2" s="55"/>
      <c r="V2" s="2"/>
      <c r="W2" s="2"/>
      <c r="X2" s="54" t="s">
        <v>11</v>
      </c>
      <c r="Y2" s="55"/>
      <c r="Z2" s="2"/>
      <c r="AA2" s="2"/>
      <c r="AB2" s="54" t="s">
        <v>12</v>
      </c>
      <c r="AC2" s="55"/>
      <c r="AD2" s="2"/>
      <c r="AE2" s="2"/>
      <c r="AF2" s="68" t="s">
        <v>13</v>
      </c>
      <c r="AG2" s="66"/>
      <c r="AH2" s="2"/>
      <c r="AI2" s="1"/>
      <c r="AJ2" s="68" t="s">
        <v>241</v>
      </c>
      <c r="AK2" s="66"/>
      <c r="AL2" s="66"/>
      <c r="AM2" s="66"/>
      <c r="AN2" s="2"/>
      <c r="AO2" s="1"/>
      <c r="AP2" s="68" t="s">
        <v>1475</v>
      </c>
      <c r="AQ2" s="66"/>
      <c r="AR2" s="238"/>
      <c r="AS2" s="238"/>
      <c r="AT2" s="2"/>
      <c r="AU2" s="1"/>
      <c r="AV2" s="69" t="s">
        <v>1513</v>
      </c>
      <c r="AW2" s="237"/>
      <c r="AX2" s="237"/>
      <c r="AY2" s="2"/>
      <c r="AZ2" s="1"/>
      <c r="BA2" s="69" t="s">
        <v>1541</v>
      </c>
      <c r="BB2" s="237"/>
      <c r="BC2" s="237"/>
      <c r="BD2" s="237"/>
      <c r="BE2" s="2"/>
      <c r="BF2" s="1"/>
      <c r="BG2" s="69" t="s">
        <v>1694</v>
      </c>
      <c r="BH2" s="237"/>
      <c r="BI2" s="237"/>
      <c r="BJ2" s="2"/>
      <c r="BK2" s="2"/>
      <c r="BL2" s="590" t="s">
        <v>1770</v>
      </c>
      <c r="BM2" s="571"/>
      <c r="BN2" s="571"/>
      <c r="BO2" s="571"/>
      <c r="BP2" s="571"/>
      <c r="BQ2" s="571"/>
      <c r="BR2" s="571"/>
      <c r="BS2" s="571"/>
      <c r="BT2" s="571"/>
      <c r="BU2" s="571"/>
      <c r="BV2" s="572"/>
      <c r="BW2" s="590" t="s">
        <v>2747</v>
      </c>
      <c r="BX2" s="571"/>
      <c r="BY2" s="571"/>
      <c r="BZ2" s="571"/>
      <c r="CA2" s="571"/>
      <c r="CB2" s="571"/>
      <c r="CC2" s="571"/>
      <c r="CD2" s="571"/>
      <c r="CE2" s="571"/>
      <c r="CF2" s="571"/>
      <c r="CG2" s="572"/>
      <c r="CH2" s="590" t="s">
        <v>2820</v>
      </c>
      <c r="CI2" s="571"/>
      <c r="CJ2" s="571"/>
      <c r="CK2" s="571"/>
      <c r="CL2" s="571"/>
      <c r="CM2" s="571"/>
      <c r="CN2" s="571"/>
      <c r="CO2" s="571"/>
      <c r="CP2" s="571"/>
      <c r="CQ2" s="571"/>
      <c r="CR2" s="572"/>
      <c r="CS2" s="571" t="s">
        <v>2911</v>
      </c>
      <c r="CT2" s="571"/>
      <c r="CU2" s="571"/>
      <c r="CV2" s="571"/>
      <c r="CW2" s="571"/>
      <c r="CX2" s="571"/>
      <c r="CY2" s="571"/>
      <c r="CZ2" s="571"/>
      <c r="DA2" s="571"/>
      <c r="DB2" s="571"/>
      <c r="DC2" s="572"/>
      <c r="DE2" s="571" t="s">
        <v>2911</v>
      </c>
      <c r="DF2" s="571"/>
      <c r="DG2" s="571"/>
      <c r="DH2" s="571"/>
      <c r="DI2" s="571"/>
      <c r="DJ2" s="571"/>
      <c r="DK2" s="571"/>
      <c r="DL2" s="571"/>
      <c r="DM2" s="571"/>
      <c r="DN2" s="571"/>
      <c r="DO2" s="572"/>
      <c r="DP2" s="574"/>
      <c r="DQ2" s="468"/>
      <c r="DR2" s="34"/>
    </row>
    <row r="3" spans="1:122" ht="66" customHeight="1">
      <c r="A3" s="19" t="s">
        <v>2950</v>
      </c>
      <c r="B3" s="19" t="s">
        <v>2949</v>
      </c>
      <c r="C3" s="594"/>
      <c r="D3" s="582"/>
      <c r="E3" s="582" t="s">
        <v>2829</v>
      </c>
      <c r="F3" s="582"/>
      <c r="G3" s="582"/>
      <c r="H3" s="582"/>
      <c r="I3" s="586"/>
      <c r="J3" s="452" t="s">
        <v>14</v>
      </c>
      <c r="K3" s="452" t="s">
        <v>225</v>
      </c>
      <c r="L3" s="452" t="s">
        <v>224</v>
      </c>
      <c r="M3" s="3" t="s">
        <v>177</v>
      </c>
      <c r="N3" s="452" t="s">
        <v>223</v>
      </c>
      <c r="O3" s="452" t="s">
        <v>222</v>
      </c>
      <c r="P3" s="452" t="s">
        <v>221</v>
      </c>
      <c r="Q3" s="452" t="s">
        <v>15</v>
      </c>
      <c r="R3" s="452" t="s">
        <v>16</v>
      </c>
      <c r="S3" s="452" t="s">
        <v>220</v>
      </c>
      <c r="T3" s="452" t="s">
        <v>17</v>
      </c>
      <c r="U3" s="452" t="s">
        <v>18</v>
      </c>
      <c r="V3" s="452" t="s">
        <v>19</v>
      </c>
      <c r="W3" s="452" t="s">
        <v>20</v>
      </c>
      <c r="X3" s="452" t="s">
        <v>21</v>
      </c>
      <c r="Y3" s="452" t="s">
        <v>219</v>
      </c>
      <c r="Z3" s="452" t="s">
        <v>22</v>
      </c>
      <c r="AA3" s="452" t="s">
        <v>23</v>
      </c>
      <c r="AB3" s="452" t="s">
        <v>24</v>
      </c>
      <c r="AC3" s="452" t="s">
        <v>218</v>
      </c>
      <c r="AD3" s="452" t="s">
        <v>25</v>
      </c>
      <c r="AE3" s="452" t="s">
        <v>26</v>
      </c>
      <c r="AF3" s="48" t="s">
        <v>244</v>
      </c>
      <c r="AG3" s="43" t="s">
        <v>245</v>
      </c>
      <c r="AH3" s="43" t="s">
        <v>27</v>
      </c>
      <c r="AI3" s="45" t="s">
        <v>28</v>
      </c>
      <c r="AJ3" s="48" t="s">
        <v>246</v>
      </c>
      <c r="AK3" s="43" t="s">
        <v>247</v>
      </c>
      <c r="AL3" s="43" t="s">
        <v>260</v>
      </c>
      <c r="AM3" s="43" t="s">
        <v>259</v>
      </c>
      <c r="AN3" s="43" t="s">
        <v>242</v>
      </c>
      <c r="AO3" s="45" t="s">
        <v>243</v>
      </c>
      <c r="AP3" s="48" t="s">
        <v>1478</v>
      </c>
      <c r="AQ3" s="43" t="s">
        <v>1481</v>
      </c>
      <c r="AR3" s="43" t="s">
        <v>1482</v>
      </c>
      <c r="AS3" s="43" t="s">
        <v>1483</v>
      </c>
      <c r="AT3" s="43" t="s">
        <v>1476</v>
      </c>
      <c r="AU3" s="45" t="s">
        <v>1477</v>
      </c>
      <c r="AV3" s="48" t="s">
        <v>1514</v>
      </c>
      <c r="AW3" s="43" t="s">
        <v>1518</v>
      </c>
      <c r="AX3" s="43" t="s">
        <v>1515</v>
      </c>
      <c r="AY3" s="43" t="s">
        <v>1516</v>
      </c>
      <c r="AZ3" s="45" t="s">
        <v>1517</v>
      </c>
      <c r="BA3" s="48" t="s">
        <v>1542</v>
      </c>
      <c r="BB3" s="43" t="s">
        <v>1700</v>
      </c>
      <c r="BC3" s="43" t="s">
        <v>1543</v>
      </c>
      <c r="BD3" s="43" t="s">
        <v>1544</v>
      </c>
      <c r="BE3" s="43" t="s">
        <v>1545</v>
      </c>
      <c r="BF3" s="45" t="s">
        <v>1546</v>
      </c>
      <c r="BG3" s="48" t="s">
        <v>1695</v>
      </c>
      <c r="BH3" s="43" t="s">
        <v>1696</v>
      </c>
      <c r="BI3" s="43" t="s">
        <v>1697</v>
      </c>
      <c r="BJ3" s="43" t="s">
        <v>1698</v>
      </c>
      <c r="BK3" s="268" t="s">
        <v>1699</v>
      </c>
      <c r="BL3" s="48" t="s">
        <v>1771</v>
      </c>
      <c r="BM3" s="43" t="s">
        <v>2741</v>
      </c>
      <c r="BN3" s="43" t="s">
        <v>2742</v>
      </c>
      <c r="BO3" s="43" t="s">
        <v>2743</v>
      </c>
      <c r="BP3" s="43" t="s">
        <v>2744</v>
      </c>
      <c r="BQ3" s="43" t="s">
        <v>1774</v>
      </c>
      <c r="BR3" s="43" t="s">
        <v>1775</v>
      </c>
      <c r="BS3" s="43" t="s">
        <v>2821</v>
      </c>
      <c r="BT3" s="43" t="s">
        <v>2822</v>
      </c>
      <c r="BU3" s="43" t="s">
        <v>1772</v>
      </c>
      <c r="BV3" s="45" t="s">
        <v>1773</v>
      </c>
      <c r="BW3" s="48" t="s">
        <v>2748</v>
      </c>
      <c r="BX3" s="48" t="s">
        <v>2749</v>
      </c>
      <c r="BY3" s="48" t="s">
        <v>2750</v>
      </c>
      <c r="BZ3" s="48" t="s">
        <v>2751</v>
      </c>
      <c r="CA3" s="48" t="s">
        <v>2752</v>
      </c>
      <c r="CB3" s="48" t="s">
        <v>2753</v>
      </c>
      <c r="CC3" s="48" t="s">
        <v>2754</v>
      </c>
      <c r="CD3" s="43" t="s">
        <v>2816</v>
      </c>
      <c r="CE3" s="43" t="s">
        <v>2815</v>
      </c>
      <c r="CF3" s="43" t="s">
        <v>2755</v>
      </c>
      <c r="CG3" s="43" t="s">
        <v>2756</v>
      </c>
      <c r="CH3" s="48" t="s">
        <v>2817</v>
      </c>
      <c r="CI3" s="48" t="s">
        <v>2830</v>
      </c>
      <c r="CJ3" s="48" t="s">
        <v>2831</v>
      </c>
      <c r="CK3" s="48" t="s">
        <v>2818</v>
      </c>
      <c r="CL3" s="48" t="s">
        <v>2819</v>
      </c>
      <c r="CM3" s="48" t="s">
        <v>2823</v>
      </c>
      <c r="CN3" s="48" t="s">
        <v>2824</v>
      </c>
      <c r="CO3" s="43" t="s">
        <v>2825</v>
      </c>
      <c r="CP3" s="43" t="s">
        <v>2826</v>
      </c>
      <c r="CQ3" s="43" t="s">
        <v>2827</v>
      </c>
      <c r="CR3" s="45" t="s">
        <v>2828</v>
      </c>
      <c r="CS3" s="470" t="s">
        <v>2914</v>
      </c>
      <c r="CT3" s="470" t="s">
        <v>2915</v>
      </c>
      <c r="CU3" s="470" t="s">
        <v>2917</v>
      </c>
      <c r="CV3" s="470" t="s">
        <v>2952</v>
      </c>
      <c r="CW3" s="470" t="s">
        <v>2953</v>
      </c>
      <c r="CX3" s="470" t="s">
        <v>2970</v>
      </c>
      <c r="CY3" s="470" t="s">
        <v>2971</v>
      </c>
      <c r="CZ3" s="470" t="s">
        <v>2916</v>
      </c>
      <c r="DA3" s="470" t="s">
        <v>2918</v>
      </c>
      <c r="DB3" s="470" t="s">
        <v>2912</v>
      </c>
      <c r="DC3" s="470" t="s">
        <v>2913</v>
      </c>
      <c r="DE3" s="258" t="s">
        <v>2972</v>
      </c>
      <c r="DF3" s="259" t="s">
        <v>2973</v>
      </c>
      <c r="DG3" s="259" t="s">
        <v>2974</v>
      </c>
      <c r="DH3" s="259" t="s">
        <v>2975</v>
      </c>
      <c r="DI3" s="259" t="s">
        <v>2976</v>
      </c>
      <c r="DJ3" s="259" t="s">
        <v>2977</v>
      </c>
      <c r="DK3" s="259" t="s">
        <v>2978</v>
      </c>
      <c r="DL3" s="259" t="s">
        <v>2979</v>
      </c>
      <c r="DM3" s="259" t="s">
        <v>2980</v>
      </c>
      <c r="DN3" s="258" t="s">
        <v>2981</v>
      </c>
      <c r="DO3" s="448" t="s">
        <v>2982</v>
      </c>
      <c r="DP3" s="575"/>
      <c r="DR3" s="5"/>
    </row>
    <row r="4" spans="1:122" ht="25.5">
      <c r="A4" s="2" t="str">
        <f>LEFT(B4,9)</f>
        <v>TP2009013</v>
      </c>
      <c r="B4" s="19" t="s">
        <v>672</v>
      </c>
      <c r="C4" s="33" t="s">
        <v>29</v>
      </c>
      <c r="D4" s="4" t="s">
        <v>216</v>
      </c>
      <c r="E4" s="4"/>
      <c r="F4" s="4" t="s">
        <v>31</v>
      </c>
      <c r="G4" s="4" t="s">
        <v>31</v>
      </c>
      <c r="H4" s="6">
        <v>40513</v>
      </c>
      <c r="I4" s="67" t="s">
        <v>217</v>
      </c>
      <c r="J4" s="9" t="s">
        <v>44</v>
      </c>
      <c r="K4" s="31" t="s">
        <v>44</v>
      </c>
      <c r="L4" s="10">
        <v>767749</v>
      </c>
      <c r="M4" s="21" t="s">
        <v>44</v>
      </c>
      <c r="N4" s="10">
        <v>634790</v>
      </c>
      <c r="O4" s="10">
        <v>634790</v>
      </c>
      <c r="P4" s="28">
        <v>-0.17318029720650885</v>
      </c>
      <c r="Q4" s="10">
        <v>706495.57</v>
      </c>
      <c r="R4" s="10">
        <v>706495.57</v>
      </c>
      <c r="S4" s="21">
        <v>0.11295951417004035</v>
      </c>
      <c r="T4" s="16">
        <v>723818</v>
      </c>
      <c r="U4" s="16">
        <v>723818</v>
      </c>
      <c r="V4" s="21">
        <v>2.4518809084677073E-2</v>
      </c>
      <c r="W4" s="21">
        <v>0</v>
      </c>
      <c r="X4" s="17">
        <v>723818</v>
      </c>
      <c r="Y4" s="17">
        <v>723818</v>
      </c>
      <c r="Z4" s="21">
        <v>0</v>
      </c>
      <c r="AA4" s="21">
        <v>0</v>
      </c>
      <c r="AB4" s="38">
        <v>723818</v>
      </c>
      <c r="AC4" s="38">
        <v>723818</v>
      </c>
      <c r="AD4" s="21">
        <v>0</v>
      </c>
      <c r="AE4" s="21">
        <v>0</v>
      </c>
      <c r="AF4" s="46">
        <v>723818</v>
      </c>
      <c r="AG4" s="38">
        <v>723818</v>
      </c>
      <c r="AH4" s="21"/>
      <c r="AI4" s="20"/>
      <c r="AJ4" s="46">
        <v>723818</v>
      </c>
      <c r="AK4" s="38">
        <v>723818</v>
      </c>
      <c r="AL4" s="38">
        <v>723818</v>
      </c>
      <c r="AM4" s="38">
        <v>723818</v>
      </c>
      <c r="AN4" s="21"/>
      <c r="AO4" s="20"/>
      <c r="AP4" s="46">
        <v>723818</v>
      </c>
      <c r="AQ4" s="38">
        <v>723818</v>
      </c>
      <c r="AR4" s="38">
        <v>723818</v>
      </c>
      <c r="AS4" s="38">
        <v>723818</v>
      </c>
      <c r="AT4" s="21"/>
      <c r="AU4" s="20"/>
      <c r="AV4" s="46">
        <v>723818</v>
      </c>
      <c r="AW4" s="38">
        <v>723818</v>
      </c>
      <c r="AX4" s="38">
        <v>723818</v>
      </c>
      <c r="AY4" s="21"/>
      <c r="AZ4" s="20"/>
      <c r="BA4" s="46">
        <v>723818</v>
      </c>
      <c r="BB4" s="38">
        <v>723818</v>
      </c>
      <c r="BC4" s="38">
        <v>723818</v>
      </c>
      <c r="BD4" s="38">
        <v>723818</v>
      </c>
      <c r="BE4" s="21"/>
      <c r="BF4" s="20"/>
      <c r="BG4" s="46">
        <v>723818</v>
      </c>
      <c r="BH4" s="38">
        <v>723818</v>
      </c>
      <c r="BI4" s="38">
        <v>723818</v>
      </c>
      <c r="BJ4" s="28"/>
      <c r="BK4" s="28"/>
      <c r="BL4" s="46">
        <v>723818</v>
      </c>
      <c r="BM4" s="394"/>
      <c r="BN4" s="394"/>
      <c r="BO4" s="42">
        <v>723818</v>
      </c>
      <c r="BP4" s="42">
        <v>723818</v>
      </c>
      <c r="BQ4" s="42">
        <v>723818</v>
      </c>
      <c r="BR4" s="42">
        <v>723818</v>
      </c>
      <c r="BS4" s="395"/>
      <c r="BT4" s="395"/>
      <c r="BU4" s="18">
        <f>IFERROR(BL4/BH4-1,"N/A")</f>
        <v>0</v>
      </c>
      <c r="BV4" s="426">
        <f>IFERROR(BQ4/BL4-1,"N/A")</f>
        <v>0</v>
      </c>
      <c r="BW4" s="50">
        <v>723818</v>
      </c>
      <c r="BX4" s="51">
        <v>723818</v>
      </c>
      <c r="BY4" s="51">
        <v>723818</v>
      </c>
      <c r="BZ4" s="51">
        <v>723818</v>
      </c>
      <c r="CA4" s="51">
        <v>723818</v>
      </c>
      <c r="CB4" s="51">
        <v>723818</v>
      </c>
      <c r="CC4" s="51">
        <v>723818</v>
      </c>
      <c r="CD4" s="51">
        <v>723818</v>
      </c>
      <c r="CE4" s="51">
        <v>723818</v>
      </c>
      <c r="CF4" s="18">
        <f>IFERROR(BW4/BQ4-1,"N/A")</f>
        <v>0</v>
      </c>
      <c r="CG4" s="484">
        <f>IFERROR(CD4/BW4-1,"N/A")</f>
        <v>0</v>
      </c>
      <c r="CH4" s="50">
        <v>723818</v>
      </c>
      <c r="CI4" s="51">
        <v>723818</v>
      </c>
      <c r="CJ4" s="51">
        <v>723818</v>
      </c>
      <c r="CK4" s="51">
        <v>723818</v>
      </c>
      <c r="CL4" s="51">
        <v>723818</v>
      </c>
      <c r="CM4" s="51">
        <f>CM5</f>
        <v>723818</v>
      </c>
      <c r="CN4" s="51">
        <f>CN5</f>
        <v>723818</v>
      </c>
      <c r="CO4" s="51">
        <f>CO5</f>
        <v>723818</v>
      </c>
      <c r="CP4" s="51">
        <f>CP5</f>
        <v>723818</v>
      </c>
      <c r="CQ4" s="18">
        <f>IFERROR(CH4/CD4-1,"N/A")</f>
        <v>0</v>
      </c>
      <c r="CR4" s="426">
        <f>IFERROR(CO4/CH4-1,"N/A")</f>
        <v>0</v>
      </c>
      <c r="CS4" s="51">
        <f t="shared" ref="CS4:DA4" si="0">CS5</f>
        <v>723818</v>
      </c>
      <c r="CT4" s="51">
        <f t="shared" si="0"/>
        <v>723818</v>
      </c>
      <c r="CU4" s="51">
        <f t="shared" si="0"/>
        <v>723818</v>
      </c>
      <c r="CV4" s="51">
        <f t="shared" si="0"/>
        <v>723818</v>
      </c>
      <c r="CW4" s="51">
        <f t="shared" si="0"/>
        <v>723818</v>
      </c>
      <c r="CX4" s="51">
        <f t="shared" si="0"/>
        <v>723818</v>
      </c>
      <c r="CY4" s="51">
        <f t="shared" si="0"/>
        <v>723818</v>
      </c>
      <c r="CZ4" s="51">
        <f t="shared" si="0"/>
        <v>723818</v>
      </c>
      <c r="DA4" s="51">
        <f t="shared" si="0"/>
        <v>723818</v>
      </c>
      <c r="DB4" s="18">
        <f>IFERROR(CS4/CO4-1,"N/A")</f>
        <v>0</v>
      </c>
      <c r="DC4" s="426">
        <f>IFERROR(CZ4/CS4-1,"N/A")</f>
        <v>0</v>
      </c>
      <c r="DE4" s="51">
        <f t="shared" ref="DE4" si="1">DE5</f>
        <v>723818</v>
      </c>
      <c r="DF4" s="395"/>
      <c r="DG4" s="395"/>
      <c r="DH4" s="395"/>
      <c r="DI4" s="395"/>
      <c r="DJ4" s="395"/>
      <c r="DK4" s="395"/>
      <c r="DL4" s="395"/>
      <c r="DM4" s="395"/>
      <c r="DN4" s="18">
        <f>IFERROR(DE4/DA4-1,"N/A")</f>
        <v>0</v>
      </c>
      <c r="DO4" s="426">
        <f>IFERROR(DL4/DE4-1,"N/A")</f>
        <v>-1</v>
      </c>
      <c r="DP4" s="70"/>
      <c r="DQ4" s="469"/>
      <c r="DR4" s="19"/>
    </row>
    <row r="5" spans="1:122" ht="63.75">
      <c r="A5" s="2" t="str">
        <f t="shared" ref="A5:A25" si="2">LEFT(B5,9)</f>
        <v/>
      </c>
      <c r="C5" s="32" t="s">
        <v>32</v>
      </c>
      <c r="D5" s="12" t="s">
        <v>216</v>
      </c>
      <c r="E5" s="12"/>
      <c r="F5" s="12">
        <v>480</v>
      </c>
      <c r="G5" s="12">
        <v>10617</v>
      </c>
      <c r="H5" s="6"/>
      <c r="I5" s="67" t="s">
        <v>215</v>
      </c>
      <c r="J5" s="9"/>
      <c r="K5" s="31"/>
      <c r="L5" s="10"/>
      <c r="M5" s="21"/>
      <c r="N5" s="10"/>
      <c r="O5" s="10"/>
      <c r="P5" s="28"/>
      <c r="Q5" s="10"/>
      <c r="R5" s="10"/>
      <c r="S5" s="21"/>
      <c r="T5" s="16"/>
      <c r="U5" s="16"/>
      <c r="V5" s="21"/>
      <c r="W5" s="21"/>
      <c r="X5" s="17"/>
      <c r="Y5" s="17"/>
      <c r="Z5" s="21"/>
      <c r="AA5" s="21"/>
      <c r="AB5" s="38">
        <v>723818</v>
      </c>
      <c r="AC5" s="38">
        <v>723818</v>
      </c>
      <c r="AD5" s="21"/>
      <c r="AE5" s="21"/>
      <c r="AF5" s="46">
        <v>723818</v>
      </c>
      <c r="AG5" s="38">
        <v>723818</v>
      </c>
      <c r="AH5" s="21"/>
      <c r="AI5" s="20"/>
      <c r="AJ5" s="46">
        <v>723818</v>
      </c>
      <c r="AK5" s="38">
        <v>723818</v>
      </c>
      <c r="AL5" s="38">
        <v>723818</v>
      </c>
      <c r="AM5" s="38">
        <v>723818</v>
      </c>
      <c r="AN5" s="21"/>
      <c r="AO5" s="20"/>
      <c r="AP5" s="46">
        <v>723818</v>
      </c>
      <c r="AQ5" s="38">
        <v>723818</v>
      </c>
      <c r="AR5" s="38">
        <v>723818</v>
      </c>
      <c r="AS5" s="38">
        <v>723818</v>
      </c>
      <c r="AT5" s="21"/>
      <c r="AU5" s="20"/>
      <c r="AV5" s="46">
        <v>723818</v>
      </c>
      <c r="AW5" s="38">
        <v>723818</v>
      </c>
      <c r="AX5" s="38">
        <v>723818</v>
      </c>
      <c r="AY5" s="21"/>
      <c r="AZ5" s="20"/>
      <c r="BA5" s="46">
        <v>723818</v>
      </c>
      <c r="BB5" s="38">
        <v>723818</v>
      </c>
      <c r="BC5" s="38">
        <v>723818</v>
      </c>
      <c r="BD5" s="38">
        <v>723818</v>
      </c>
      <c r="BE5" s="21"/>
      <c r="BF5" s="20"/>
      <c r="BG5" s="46">
        <v>723818</v>
      </c>
      <c r="BH5" s="38">
        <v>723818</v>
      </c>
      <c r="BI5" s="38">
        <v>723818</v>
      </c>
      <c r="BJ5" s="28"/>
      <c r="BK5" s="28"/>
      <c r="BL5" s="46">
        <v>723818</v>
      </c>
      <c r="BM5" s="394"/>
      <c r="BN5" s="394"/>
      <c r="BO5" s="42">
        <v>723818</v>
      </c>
      <c r="BP5" s="42">
        <v>723818</v>
      </c>
      <c r="BQ5" s="42">
        <v>723818</v>
      </c>
      <c r="BR5" s="42">
        <v>723818</v>
      </c>
      <c r="BS5" s="394"/>
      <c r="BT5" s="394"/>
      <c r="BU5" s="28"/>
      <c r="BV5" s="339"/>
      <c r="BW5" s="50">
        <v>723818</v>
      </c>
      <c r="BX5" s="51">
        <v>723818</v>
      </c>
      <c r="BY5" s="51">
        <v>723818</v>
      </c>
      <c r="BZ5" s="51">
        <v>723818</v>
      </c>
      <c r="CA5" s="51">
        <v>723818</v>
      </c>
      <c r="CB5" s="51">
        <v>723818</v>
      </c>
      <c r="CC5" s="51">
        <v>723818</v>
      </c>
      <c r="CD5" s="51">
        <v>723818</v>
      </c>
      <c r="CE5" s="51">
        <v>723818</v>
      </c>
      <c r="CF5" s="28"/>
      <c r="CG5" s="485"/>
      <c r="CH5" s="50">
        <v>723818</v>
      </c>
      <c r="CI5" s="51">
        <v>723818</v>
      </c>
      <c r="CJ5" s="51">
        <v>723818</v>
      </c>
      <c r="CK5" s="51">
        <v>723818</v>
      </c>
      <c r="CL5" s="51">
        <v>723818</v>
      </c>
      <c r="CM5" s="51">
        <v>723818</v>
      </c>
      <c r="CN5" s="51">
        <v>723818</v>
      </c>
      <c r="CO5" s="51">
        <v>723818</v>
      </c>
      <c r="CP5" s="51">
        <v>723818</v>
      </c>
      <c r="CQ5" s="28"/>
      <c r="CR5" s="339"/>
      <c r="CS5" s="51">
        <v>723818</v>
      </c>
      <c r="CT5" s="51">
        <v>723818</v>
      </c>
      <c r="CU5" s="51">
        <v>723818</v>
      </c>
      <c r="CV5" s="51">
        <v>723818</v>
      </c>
      <c r="CW5" s="51">
        <v>723818</v>
      </c>
      <c r="CX5" s="51">
        <v>723818</v>
      </c>
      <c r="CY5" s="51">
        <v>723818</v>
      </c>
      <c r="CZ5" s="51">
        <v>723818</v>
      </c>
      <c r="DA5" s="51">
        <v>723818</v>
      </c>
      <c r="DB5" s="28"/>
      <c r="DC5" s="339"/>
      <c r="DE5" s="51">
        <v>723818</v>
      </c>
      <c r="DF5" s="395"/>
      <c r="DG5" s="395"/>
      <c r="DH5" s="395"/>
      <c r="DI5" s="395"/>
      <c r="DJ5" s="395"/>
      <c r="DK5" s="395"/>
      <c r="DL5" s="395"/>
      <c r="DM5" s="395"/>
      <c r="DN5" s="28"/>
      <c r="DO5" s="339"/>
      <c r="DP5" s="70"/>
      <c r="DQ5" s="469"/>
      <c r="DR5" s="19"/>
    </row>
    <row r="6" spans="1:122" ht="25.5">
      <c r="A6" s="2" t="str">
        <f t="shared" si="2"/>
        <v>TP2008013</v>
      </c>
      <c r="B6" s="19" t="s">
        <v>785</v>
      </c>
      <c r="C6" s="33" t="s">
        <v>29</v>
      </c>
      <c r="D6" s="4" t="s">
        <v>213</v>
      </c>
      <c r="E6" s="4"/>
      <c r="F6" s="4" t="s">
        <v>31</v>
      </c>
      <c r="G6" s="4" t="s">
        <v>31</v>
      </c>
      <c r="H6" s="8">
        <v>40330</v>
      </c>
      <c r="I6" s="67" t="s">
        <v>50</v>
      </c>
      <c r="J6" s="9" t="s">
        <v>44</v>
      </c>
      <c r="K6" s="31" t="s">
        <v>44</v>
      </c>
      <c r="L6" s="10">
        <v>1000000</v>
      </c>
      <c r="M6" s="56" t="s">
        <v>44</v>
      </c>
      <c r="N6" s="10">
        <v>981860</v>
      </c>
      <c r="O6" s="10">
        <v>981860</v>
      </c>
      <c r="P6" s="30">
        <v>-1.8140000000000045E-2</v>
      </c>
      <c r="Q6" s="10">
        <v>985777.34</v>
      </c>
      <c r="R6" s="10">
        <v>985777.34</v>
      </c>
      <c r="S6" s="21">
        <v>3.9897134010957735E-3</v>
      </c>
      <c r="T6" s="16">
        <v>985777</v>
      </c>
      <c r="U6" s="16">
        <v>985777</v>
      </c>
      <c r="V6" s="21">
        <v>-3.4490547329291132E-7</v>
      </c>
      <c r="W6" s="21">
        <v>0</v>
      </c>
      <c r="X6" s="17">
        <v>985777</v>
      </c>
      <c r="Y6" s="17">
        <v>985777</v>
      </c>
      <c r="Z6" s="21">
        <v>0</v>
      </c>
      <c r="AA6" s="21">
        <v>0</v>
      </c>
      <c r="AB6" s="38">
        <v>985777.34</v>
      </c>
      <c r="AC6" s="38">
        <v>985777.34</v>
      </c>
      <c r="AD6" s="21">
        <v>3.4490559230881956E-7</v>
      </c>
      <c r="AE6" s="21">
        <v>0</v>
      </c>
      <c r="AF6" s="46">
        <v>985777</v>
      </c>
      <c r="AG6" s="38">
        <v>985777</v>
      </c>
      <c r="AH6" s="21"/>
      <c r="AI6" s="20"/>
      <c r="AJ6" s="46">
        <v>985777</v>
      </c>
      <c r="AK6" s="38">
        <v>985777</v>
      </c>
      <c r="AL6" s="38">
        <v>985777</v>
      </c>
      <c r="AM6" s="38">
        <v>985777</v>
      </c>
      <c r="AN6" s="21"/>
      <c r="AO6" s="20"/>
      <c r="AP6" s="46">
        <v>985777</v>
      </c>
      <c r="AQ6" s="38">
        <v>985777</v>
      </c>
      <c r="AR6" s="38">
        <v>985777</v>
      </c>
      <c r="AS6" s="38">
        <v>985777</v>
      </c>
      <c r="AT6" s="21"/>
      <c r="AU6" s="20"/>
      <c r="AV6" s="46">
        <v>985777</v>
      </c>
      <c r="AW6" s="38">
        <v>985777</v>
      </c>
      <c r="AX6" s="38">
        <v>985777</v>
      </c>
      <c r="AY6" s="21"/>
      <c r="AZ6" s="20"/>
      <c r="BA6" s="46">
        <v>985777</v>
      </c>
      <c r="BB6" s="38">
        <v>985777</v>
      </c>
      <c r="BC6" s="38">
        <v>985777</v>
      </c>
      <c r="BD6" s="38">
        <v>985777</v>
      </c>
      <c r="BE6" s="21"/>
      <c r="BF6" s="20"/>
      <c r="BG6" s="46">
        <v>985777</v>
      </c>
      <c r="BH6" s="38">
        <v>985777</v>
      </c>
      <c r="BI6" s="38">
        <v>985777</v>
      </c>
      <c r="BJ6" s="28"/>
      <c r="BK6" s="28"/>
      <c r="BL6" s="46">
        <v>985777</v>
      </c>
      <c r="BM6" s="394"/>
      <c r="BN6" s="394"/>
      <c r="BO6" s="42">
        <v>985777</v>
      </c>
      <c r="BP6" s="42">
        <v>985777</v>
      </c>
      <c r="BQ6" s="42">
        <v>985777</v>
      </c>
      <c r="BR6" s="42">
        <v>985777</v>
      </c>
      <c r="BS6" s="394"/>
      <c r="BT6" s="394"/>
      <c r="BU6" s="18">
        <f>IFERROR(BL6/BH6-1,"N/A")</f>
        <v>0</v>
      </c>
      <c r="BV6" s="426">
        <f>IFERROR(BQ6/BL6-1,"N/A")</f>
        <v>0</v>
      </c>
      <c r="BW6" s="50">
        <v>985777</v>
      </c>
      <c r="BX6" s="51">
        <v>985777</v>
      </c>
      <c r="BY6" s="51">
        <v>985777</v>
      </c>
      <c r="BZ6" s="51">
        <v>985777</v>
      </c>
      <c r="CA6" s="51">
        <v>985777</v>
      </c>
      <c r="CB6" s="51">
        <v>985777</v>
      </c>
      <c r="CC6" s="51">
        <v>985777</v>
      </c>
      <c r="CD6" s="51">
        <v>985777</v>
      </c>
      <c r="CE6" s="51">
        <v>985777</v>
      </c>
      <c r="CF6" s="18">
        <f>IFERROR(BW6/BQ6-1,"N/A")</f>
        <v>0</v>
      </c>
      <c r="CG6" s="484">
        <f>IFERROR(CD6/BW6-1,"N/A")</f>
        <v>0</v>
      </c>
      <c r="CH6" s="50">
        <v>985777</v>
      </c>
      <c r="CI6" s="51">
        <v>985777</v>
      </c>
      <c r="CJ6" s="51">
        <v>985777</v>
      </c>
      <c r="CK6" s="51">
        <v>985777</v>
      </c>
      <c r="CL6" s="51">
        <v>985777</v>
      </c>
      <c r="CM6" s="51">
        <f>CM7</f>
        <v>985777</v>
      </c>
      <c r="CN6" s="51">
        <f>CN7</f>
        <v>985777</v>
      </c>
      <c r="CO6" s="51">
        <f>CO7</f>
        <v>985777</v>
      </c>
      <c r="CP6" s="51">
        <f>CP7</f>
        <v>985777</v>
      </c>
      <c r="CQ6" s="18">
        <f>IFERROR(CH6/CD6-1,"N/A")</f>
        <v>0</v>
      </c>
      <c r="CR6" s="426">
        <f>IFERROR(CO6/CH6-1,"N/A")</f>
        <v>0</v>
      </c>
      <c r="CS6" s="51">
        <f t="shared" ref="CS6:DA6" si="3">CS7</f>
        <v>985777</v>
      </c>
      <c r="CT6" s="51">
        <f t="shared" si="3"/>
        <v>985777</v>
      </c>
      <c r="CU6" s="51">
        <f t="shared" si="3"/>
        <v>985777</v>
      </c>
      <c r="CV6" s="51">
        <f t="shared" si="3"/>
        <v>985777</v>
      </c>
      <c r="CW6" s="51">
        <f t="shared" si="3"/>
        <v>985777</v>
      </c>
      <c r="CX6" s="51">
        <f t="shared" si="3"/>
        <v>985777</v>
      </c>
      <c r="CY6" s="51">
        <f t="shared" si="3"/>
        <v>985777</v>
      </c>
      <c r="CZ6" s="51">
        <f t="shared" si="3"/>
        <v>985777</v>
      </c>
      <c r="DA6" s="51">
        <f t="shared" si="3"/>
        <v>985777</v>
      </c>
      <c r="DB6" s="18">
        <f>IFERROR(CS6/CO6-1,"N/A")</f>
        <v>0</v>
      </c>
      <c r="DC6" s="426">
        <f>IFERROR(CZ6/CS6-1,"N/A")</f>
        <v>0</v>
      </c>
      <c r="DE6" s="51">
        <f t="shared" ref="DE6" si="4">DE7</f>
        <v>985777</v>
      </c>
      <c r="DF6" s="395"/>
      <c r="DG6" s="395"/>
      <c r="DH6" s="395"/>
      <c r="DI6" s="395"/>
      <c r="DJ6" s="395"/>
      <c r="DK6" s="395"/>
      <c r="DL6" s="395"/>
      <c r="DM6" s="395"/>
      <c r="DN6" s="18">
        <f>IFERROR(DE6/DA6-1,"N/A")</f>
        <v>0</v>
      </c>
      <c r="DO6" s="426">
        <f>IFERROR(DL6/DE6-1,"N/A")</f>
        <v>-1</v>
      </c>
      <c r="DP6" s="71" t="s">
        <v>214</v>
      </c>
      <c r="DQ6" s="469"/>
      <c r="DR6" s="19"/>
    </row>
    <row r="7" spans="1:122" ht="63.75">
      <c r="A7" s="2" t="str">
        <f t="shared" si="2"/>
        <v/>
      </c>
      <c r="C7" s="32" t="s">
        <v>32</v>
      </c>
      <c r="D7" s="12" t="s">
        <v>213</v>
      </c>
      <c r="E7" s="12"/>
      <c r="F7" s="12">
        <v>295</v>
      </c>
      <c r="G7" s="12">
        <v>10381</v>
      </c>
      <c r="H7" s="8"/>
      <c r="I7" s="67" t="s">
        <v>51</v>
      </c>
      <c r="J7" s="9"/>
      <c r="K7" s="31"/>
      <c r="L7" s="10"/>
      <c r="M7" s="56"/>
      <c r="N7" s="10"/>
      <c r="O7" s="10"/>
      <c r="P7" s="30"/>
      <c r="Q7" s="10"/>
      <c r="R7" s="10"/>
      <c r="S7" s="21"/>
      <c r="T7" s="16"/>
      <c r="U7" s="16"/>
      <c r="V7" s="21"/>
      <c r="W7" s="21"/>
      <c r="X7" s="17"/>
      <c r="Y7" s="17"/>
      <c r="Z7" s="21"/>
      <c r="AA7" s="21"/>
      <c r="AB7" s="38">
        <v>985777.34</v>
      </c>
      <c r="AC7" s="38">
        <v>985777.34</v>
      </c>
      <c r="AD7" s="21"/>
      <c r="AE7" s="21"/>
      <c r="AF7" s="46">
        <v>985777</v>
      </c>
      <c r="AG7" s="38">
        <v>985777</v>
      </c>
      <c r="AH7" s="21"/>
      <c r="AI7" s="20"/>
      <c r="AJ7" s="46">
        <v>985777</v>
      </c>
      <c r="AK7" s="38">
        <v>985777</v>
      </c>
      <c r="AL7" s="38">
        <v>985777</v>
      </c>
      <c r="AM7" s="38">
        <v>985777</v>
      </c>
      <c r="AN7" s="21"/>
      <c r="AO7" s="20"/>
      <c r="AP7" s="46">
        <v>985777</v>
      </c>
      <c r="AQ7" s="38">
        <v>985777</v>
      </c>
      <c r="AR7" s="38">
        <v>985777</v>
      </c>
      <c r="AS7" s="38">
        <v>985777</v>
      </c>
      <c r="AT7" s="21"/>
      <c r="AU7" s="20"/>
      <c r="AV7" s="46">
        <v>985777</v>
      </c>
      <c r="AW7" s="38">
        <v>985777</v>
      </c>
      <c r="AX7" s="38">
        <v>985777</v>
      </c>
      <c r="AY7" s="21"/>
      <c r="AZ7" s="20"/>
      <c r="BA7" s="46">
        <v>985777</v>
      </c>
      <c r="BB7" s="38">
        <v>985777</v>
      </c>
      <c r="BC7" s="38">
        <v>985777</v>
      </c>
      <c r="BD7" s="38">
        <v>985777</v>
      </c>
      <c r="BE7" s="21"/>
      <c r="BF7" s="20"/>
      <c r="BG7" s="46">
        <v>985777</v>
      </c>
      <c r="BH7" s="38">
        <v>985777</v>
      </c>
      <c r="BI7" s="38">
        <v>985777</v>
      </c>
      <c r="BJ7" s="28"/>
      <c r="BK7" s="28"/>
      <c r="BL7" s="46">
        <v>985777</v>
      </c>
      <c r="BM7" s="394"/>
      <c r="BN7" s="394"/>
      <c r="BO7" s="42">
        <v>985777</v>
      </c>
      <c r="BP7" s="42">
        <v>985777</v>
      </c>
      <c r="BQ7" s="42">
        <v>985777</v>
      </c>
      <c r="BR7" s="42">
        <v>985777</v>
      </c>
      <c r="BS7" s="394"/>
      <c r="BT7" s="394"/>
      <c r="BU7" s="28"/>
      <c r="BV7" s="339"/>
      <c r="BW7" s="50">
        <v>985777</v>
      </c>
      <c r="BX7" s="51">
        <v>985777</v>
      </c>
      <c r="BY7" s="51">
        <v>985777</v>
      </c>
      <c r="BZ7" s="51">
        <v>985777</v>
      </c>
      <c r="CA7" s="51">
        <v>985777</v>
      </c>
      <c r="CB7" s="51">
        <v>985777</v>
      </c>
      <c r="CC7" s="51">
        <v>985777</v>
      </c>
      <c r="CD7" s="51">
        <v>985777</v>
      </c>
      <c r="CE7" s="51">
        <v>985777</v>
      </c>
      <c r="CF7" s="28"/>
      <c r="CG7" s="485"/>
      <c r="CH7" s="50">
        <v>985777</v>
      </c>
      <c r="CI7" s="51">
        <v>985777</v>
      </c>
      <c r="CJ7" s="51">
        <v>985777</v>
      </c>
      <c r="CK7" s="51">
        <v>985777</v>
      </c>
      <c r="CL7" s="51">
        <v>985777</v>
      </c>
      <c r="CM7" s="51">
        <v>985777</v>
      </c>
      <c r="CN7" s="51">
        <v>985777</v>
      </c>
      <c r="CO7" s="51">
        <v>985777</v>
      </c>
      <c r="CP7" s="51">
        <v>985777</v>
      </c>
      <c r="CQ7" s="28"/>
      <c r="CR7" s="339"/>
      <c r="CS7" s="51">
        <v>985777</v>
      </c>
      <c r="CT7" s="51">
        <v>985777</v>
      </c>
      <c r="CU7" s="51">
        <v>985777</v>
      </c>
      <c r="CV7" s="51">
        <v>985777</v>
      </c>
      <c r="CW7" s="51">
        <v>985777</v>
      </c>
      <c r="CX7" s="51">
        <v>985777</v>
      </c>
      <c r="CY7" s="51">
        <v>985777</v>
      </c>
      <c r="CZ7" s="51">
        <v>985777</v>
      </c>
      <c r="DA7" s="51">
        <v>985777</v>
      </c>
      <c r="DB7" s="28"/>
      <c r="DC7" s="339"/>
      <c r="DE7" s="51">
        <v>985777</v>
      </c>
      <c r="DF7" s="395"/>
      <c r="DG7" s="395"/>
      <c r="DH7" s="395"/>
      <c r="DI7" s="395"/>
      <c r="DJ7" s="395"/>
      <c r="DK7" s="395"/>
      <c r="DL7" s="395"/>
      <c r="DM7" s="395"/>
      <c r="DN7" s="28"/>
      <c r="DO7" s="339"/>
      <c r="DP7" s="71"/>
      <c r="DQ7" s="469"/>
      <c r="DR7" s="19"/>
    </row>
    <row r="8" spans="1:122" ht="24" customHeight="1">
      <c r="A8" s="2" t="str">
        <f t="shared" si="2"/>
        <v>TP2009090</v>
      </c>
      <c r="B8" s="19" t="s">
        <v>678</v>
      </c>
      <c r="C8" s="33" t="s">
        <v>29</v>
      </c>
      <c r="D8" s="7" t="s">
        <v>211</v>
      </c>
      <c r="E8" s="7"/>
      <c r="F8" s="4" t="s">
        <v>31</v>
      </c>
      <c r="G8" s="4" t="s">
        <v>31</v>
      </c>
      <c r="H8" s="8">
        <v>40817</v>
      </c>
      <c r="I8" s="67" t="s">
        <v>212</v>
      </c>
      <c r="J8" s="11" t="s">
        <v>44</v>
      </c>
      <c r="K8" s="9" t="s">
        <v>44</v>
      </c>
      <c r="L8" s="9" t="s">
        <v>44</v>
      </c>
      <c r="M8" s="21" t="s">
        <v>44</v>
      </c>
      <c r="N8" s="11" t="s">
        <v>44</v>
      </c>
      <c r="O8" s="10">
        <v>956000</v>
      </c>
      <c r="P8" s="9" t="s">
        <v>44</v>
      </c>
      <c r="Q8" s="10">
        <v>614691</v>
      </c>
      <c r="R8" s="10">
        <v>614691</v>
      </c>
      <c r="S8" s="21">
        <v>-0.35701778242677829</v>
      </c>
      <c r="T8" s="16">
        <v>614753</v>
      </c>
      <c r="U8" s="16">
        <v>614753</v>
      </c>
      <c r="V8" s="21">
        <v>1.0086368598205553E-4</v>
      </c>
      <c r="W8" s="21">
        <v>0</v>
      </c>
      <c r="X8" s="17">
        <v>614753</v>
      </c>
      <c r="Y8" s="17">
        <v>614753</v>
      </c>
      <c r="Z8" s="21">
        <v>0</v>
      </c>
      <c r="AA8" s="21">
        <v>0</v>
      </c>
      <c r="AB8" s="38">
        <v>614752.9</v>
      </c>
      <c r="AC8" s="38">
        <v>614752.9</v>
      </c>
      <c r="AD8" s="21">
        <v>-1.6266695723743396E-7</v>
      </c>
      <c r="AE8" s="21">
        <v>0</v>
      </c>
      <c r="AF8" s="46">
        <v>614753</v>
      </c>
      <c r="AG8" s="38">
        <v>614753</v>
      </c>
      <c r="AH8" s="21"/>
      <c r="AI8" s="20"/>
      <c r="AJ8" s="46">
        <v>614753</v>
      </c>
      <c r="AK8" s="38">
        <v>614753</v>
      </c>
      <c r="AL8" s="38">
        <v>614753</v>
      </c>
      <c r="AM8" s="38">
        <v>614753</v>
      </c>
      <c r="AN8" s="21"/>
      <c r="AO8" s="20"/>
      <c r="AP8" s="46">
        <v>614753</v>
      </c>
      <c r="AQ8" s="38">
        <v>614753</v>
      </c>
      <c r="AR8" s="38">
        <v>614753</v>
      </c>
      <c r="AS8" s="38">
        <v>614753</v>
      </c>
      <c r="AT8" s="21"/>
      <c r="AU8" s="20"/>
      <c r="AV8" s="46">
        <v>614753</v>
      </c>
      <c r="AW8" s="38">
        <v>614753</v>
      </c>
      <c r="AX8" s="38">
        <v>614753</v>
      </c>
      <c r="AY8" s="21"/>
      <c r="AZ8" s="20"/>
      <c r="BA8" s="46">
        <v>614753</v>
      </c>
      <c r="BB8" s="38">
        <v>614753</v>
      </c>
      <c r="BC8" s="38">
        <v>614753</v>
      </c>
      <c r="BD8" s="38">
        <v>614753</v>
      </c>
      <c r="BE8" s="21"/>
      <c r="BF8" s="20"/>
      <c r="BG8" s="46">
        <v>614753</v>
      </c>
      <c r="BH8" s="38">
        <v>614753</v>
      </c>
      <c r="BI8" s="38">
        <v>614753</v>
      </c>
      <c r="BJ8" s="28"/>
      <c r="BK8" s="28"/>
      <c r="BL8" s="46">
        <v>614753</v>
      </c>
      <c r="BM8" s="394"/>
      <c r="BN8" s="394"/>
      <c r="BO8" s="42">
        <v>614753</v>
      </c>
      <c r="BP8" s="42">
        <v>614753</v>
      </c>
      <c r="BQ8" s="42">
        <v>614753</v>
      </c>
      <c r="BR8" s="42">
        <v>614753</v>
      </c>
      <c r="BS8" s="394"/>
      <c r="BT8" s="394"/>
      <c r="BU8" s="18">
        <f>IFERROR(BL8/BH8-1,"N/A")</f>
        <v>0</v>
      </c>
      <c r="BV8" s="426">
        <f>IFERROR(BQ8/BL8-1,"N/A")</f>
        <v>0</v>
      </c>
      <c r="BW8" s="50">
        <v>614753</v>
      </c>
      <c r="BX8" s="51">
        <v>614753</v>
      </c>
      <c r="BY8" s="51">
        <v>614753</v>
      </c>
      <c r="BZ8" s="51">
        <v>614753</v>
      </c>
      <c r="CA8" s="51">
        <v>614753</v>
      </c>
      <c r="CB8" s="51">
        <v>614753</v>
      </c>
      <c r="CC8" s="51">
        <v>614753</v>
      </c>
      <c r="CD8" s="51">
        <v>614753</v>
      </c>
      <c r="CE8" s="51">
        <v>614753</v>
      </c>
      <c r="CF8" s="18">
        <f>IFERROR(BW8/BQ8-1,"N/A")</f>
        <v>0</v>
      </c>
      <c r="CG8" s="484">
        <f>IFERROR(CD8/BW8-1,"N/A")</f>
        <v>0</v>
      </c>
      <c r="CH8" s="50">
        <v>614753</v>
      </c>
      <c r="CI8" s="51">
        <v>614753</v>
      </c>
      <c r="CJ8" s="51">
        <v>614753</v>
      </c>
      <c r="CK8" s="51">
        <v>614753</v>
      </c>
      <c r="CL8" s="51">
        <v>614753</v>
      </c>
      <c r="CM8" s="51">
        <f>CM9</f>
        <v>614753</v>
      </c>
      <c r="CN8" s="51">
        <f>CN9</f>
        <v>614753</v>
      </c>
      <c r="CO8" s="51">
        <f>CO9</f>
        <v>614753</v>
      </c>
      <c r="CP8" s="51">
        <f>CP9</f>
        <v>614753</v>
      </c>
      <c r="CQ8" s="18">
        <f>IFERROR(CH8/CD8-1,"N/A")</f>
        <v>0</v>
      </c>
      <c r="CR8" s="426">
        <f>IFERROR(CO8/CH8-1,"N/A")</f>
        <v>0</v>
      </c>
      <c r="CS8" s="51">
        <f t="shared" ref="CS8:DA8" si="5">CS9</f>
        <v>614753</v>
      </c>
      <c r="CT8" s="51">
        <f t="shared" si="5"/>
        <v>614753</v>
      </c>
      <c r="CU8" s="51">
        <f t="shared" si="5"/>
        <v>614753</v>
      </c>
      <c r="CV8" s="51">
        <f t="shared" si="5"/>
        <v>614753</v>
      </c>
      <c r="CW8" s="51">
        <f t="shared" si="5"/>
        <v>614753</v>
      </c>
      <c r="CX8" s="51">
        <f t="shared" si="5"/>
        <v>614753</v>
      </c>
      <c r="CY8" s="51">
        <f t="shared" si="5"/>
        <v>614753</v>
      </c>
      <c r="CZ8" s="51">
        <f t="shared" si="5"/>
        <v>614753</v>
      </c>
      <c r="DA8" s="51">
        <f t="shared" si="5"/>
        <v>614753</v>
      </c>
      <c r="DB8" s="18">
        <f>IFERROR(CS8/CO8-1,"N/A")</f>
        <v>0</v>
      </c>
      <c r="DC8" s="426">
        <f>IFERROR(CZ8/CS8-1,"N/A")</f>
        <v>0</v>
      </c>
      <c r="DE8" s="51">
        <f t="shared" ref="DE8" si="6">DE9</f>
        <v>614753</v>
      </c>
      <c r="DF8" s="395"/>
      <c r="DG8" s="395"/>
      <c r="DH8" s="395"/>
      <c r="DI8" s="395"/>
      <c r="DJ8" s="395"/>
      <c r="DK8" s="395"/>
      <c r="DL8" s="395"/>
      <c r="DM8" s="395"/>
      <c r="DN8" s="18">
        <f>IFERROR(DE8/DA8-1,"N/A")</f>
        <v>0</v>
      </c>
      <c r="DO8" s="426">
        <f>IFERROR(DL8/DE8-1,"N/A")</f>
        <v>-1</v>
      </c>
      <c r="DP8" s="70"/>
      <c r="DQ8" s="469"/>
      <c r="DR8" s="19"/>
    </row>
    <row r="9" spans="1:122" ht="51">
      <c r="A9" s="2" t="str">
        <f t="shared" si="2"/>
        <v/>
      </c>
      <c r="C9" s="32" t="s">
        <v>32</v>
      </c>
      <c r="D9" s="5" t="s">
        <v>211</v>
      </c>
      <c r="E9" s="5"/>
      <c r="F9" s="5">
        <v>937</v>
      </c>
      <c r="G9" s="5">
        <v>11237</v>
      </c>
      <c r="H9" s="8"/>
      <c r="I9" s="67" t="s">
        <v>210</v>
      </c>
      <c r="J9" s="11"/>
      <c r="K9" s="9"/>
      <c r="L9" s="9"/>
      <c r="M9" s="21"/>
      <c r="N9" s="11"/>
      <c r="O9" s="10"/>
      <c r="P9" s="9"/>
      <c r="Q9" s="10"/>
      <c r="R9" s="10"/>
      <c r="S9" s="21"/>
      <c r="T9" s="16"/>
      <c r="U9" s="16"/>
      <c r="V9" s="21"/>
      <c r="W9" s="21"/>
      <c r="X9" s="17"/>
      <c r="Y9" s="17"/>
      <c r="Z9" s="21"/>
      <c r="AA9" s="21"/>
      <c r="AB9" s="38">
        <v>614752.9</v>
      </c>
      <c r="AC9" s="38">
        <v>614752.9</v>
      </c>
      <c r="AD9" s="21"/>
      <c r="AE9" s="21"/>
      <c r="AF9" s="46">
        <v>614753</v>
      </c>
      <c r="AG9" s="38">
        <v>614753</v>
      </c>
      <c r="AH9" s="21"/>
      <c r="AI9" s="20"/>
      <c r="AJ9" s="46">
        <v>614753</v>
      </c>
      <c r="AK9" s="38">
        <v>614753</v>
      </c>
      <c r="AL9" s="38">
        <v>614753</v>
      </c>
      <c r="AM9" s="38">
        <v>614753</v>
      </c>
      <c r="AN9" s="21"/>
      <c r="AO9" s="20"/>
      <c r="AP9" s="46">
        <v>614753</v>
      </c>
      <c r="AQ9" s="38">
        <v>614753</v>
      </c>
      <c r="AR9" s="38">
        <v>614753</v>
      </c>
      <c r="AS9" s="38">
        <v>614753</v>
      </c>
      <c r="AT9" s="21"/>
      <c r="AU9" s="20"/>
      <c r="AV9" s="46">
        <v>614753</v>
      </c>
      <c r="AW9" s="38">
        <v>614753</v>
      </c>
      <c r="AX9" s="38">
        <v>614753</v>
      </c>
      <c r="AY9" s="21"/>
      <c r="AZ9" s="20"/>
      <c r="BA9" s="46">
        <v>614753</v>
      </c>
      <c r="BB9" s="38">
        <v>614753</v>
      </c>
      <c r="BC9" s="38">
        <v>614753</v>
      </c>
      <c r="BD9" s="38">
        <v>614753</v>
      </c>
      <c r="BE9" s="21"/>
      <c r="BF9" s="20"/>
      <c r="BG9" s="46">
        <v>614753</v>
      </c>
      <c r="BH9" s="38">
        <v>614753</v>
      </c>
      <c r="BI9" s="38">
        <v>614753</v>
      </c>
      <c r="BJ9" s="28"/>
      <c r="BK9" s="28"/>
      <c r="BL9" s="46">
        <v>614753</v>
      </c>
      <c r="BM9" s="394"/>
      <c r="BN9" s="394"/>
      <c r="BO9" s="42">
        <v>614753</v>
      </c>
      <c r="BP9" s="42">
        <v>614753</v>
      </c>
      <c r="BQ9" s="42">
        <v>614753</v>
      </c>
      <c r="BR9" s="42">
        <v>614753</v>
      </c>
      <c r="BS9" s="394"/>
      <c r="BT9" s="394"/>
      <c r="BU9" s="28"/>
      <c r="BV9" s="339"/>
      <c r="BW9" s="50">
        <v>614753</v>
      </c>
      <c r="BX9" s="51">
        <v>614753</v>
      </c>
      <c r="BY9" s="51">
        <v>614753</v>
      </c>
      <c r="BZ9" s="51">
        <v>614753</v>
      </c>
      <c r="CA9" s="51">
        <v>614753</v>
      </c>
      <c r="CB9" s="51">
        <v>614753</v>
      </c>
      <c r="CC9" s="51">
        <v>614753</v>
      </c>
      <c r="CD9" s="51">
        <v>614753</v>
      </c>
      <c r="CE9" s="51">
        <v>614753</v>
      </c>
      <c r="CF9" s="28"/>
      <c r="CG9" s="485"/>
      <c r="CH9" s="50">
        <v>614753</v>
      </c>
      <c r="CI9" s="51">
        <v>614753</v>
      </c>
      <c r="CJ9" s="51">
        <v>614753</v>
      </c>
      <c r="CK9" s="51">
        <v>614753</v>
      </c>
      <c r="CL9" s="51">
        <v>614753</v>
      </c>
      <c r="CM9" s="51">
        <v>614753</v>
      </c>
      <c r="CN9" s="51">
        <v>614753</v>
      </c>
      <c r="CO9" s="51">
        <v>614753</v>
      </c>
      <c r="CP9" s="51">
        <v>614753</v>
      </c>
      <c r="CQ9" s="28"/>
      <c r="CR9" s="339"/>
      <c r="CS9" s="51">
        <v>614753</v>
      </c>
      <c r="CT9" s="51">
        <v>614753</v>
      </c>
      <c r="CU9" s="51">
        <v>614753</v>
      </c>
      <c r="CV9" s="51">
        <v>614753</v>
      </c>
      <c r="CW9" s="51">
        <v>614753</v>
      </c>
      <c r="CX9" s="51">
        <v>614753</v>
      </c>
      <c r="CY9" s="51">
        <v>614753</v>
      </c>
      <c r="CZ9" s="51">
        <v>614753</v>
      </c>
      <c r="DA9" s="51">
        <v>614753</v>
      </c>
      <c r="DB9" s="28"/>
      <c r="DC9" s="339"/>
      <c r="DE9" s="51">
        <v>614753</v>
      </c>
      <c r="DF9" s="395"/>
      <c r="DG9" s="395"/>
      <c r="DH9" s="395"/>
      <c r="DI9" s="395"/>
      <c r="DJ9" s="395"/>
      <c r="DK9" s="395"/>
      <c r="DL9" s="395"/>
      <c r="DM9" s="395"/>
      <c r="DN9" s="28"/>
      <c r="DO9" s="339"/>
      <c r="DP9" s="70"/>
      <c r="DQ9" s="469"/>
      <c r="DR9" s="19"/>
    </row>
    <row r="10" spans="1:122" ht="25.5">
      <c r="A10" s="2" t="str">
        <f t="shared" si="2"/>
        <v>TP2008079</v>
      </c>
      <c r="B10" s="19" t="s">
        <v>686</v>
      </c>
      <c r="C10" s="33" t="s">
        <v>29</v>
      </c>
      <c r="D10" s="7" t="s">
        <v>207</v>
      </c>
      <c r="E10" s="7"/>
      <c r="F10" s="4" t="s">
        <v>31</v>
      </c>
      <c r="G10" s="4" t="s">
        <v>31</v>
      </c>
      <c r="H10" s="8">
        <v>40695</v>
      </c>
      <c r="I10" s="13" t="s">
        <v>209</v>
      </c>
      <c r="J10" s="11" t="s">
        <v>44</v>
      </c>
      <c r="K10" s="9" t="s">
        <v>44</v>
      </c>
      <c r="L10" s="9" t="s">
        <v>44</v>
      </c>
      <c r="M10" s="28" t="s">
        <v>44</v>
      </c>
      <c r="N10" s="11" t="s">
        <v>44</v>
      </c>
      <c r="O10" s="10">
        <v>12876000</v>
      </c>
      <c r="P10" s="9" t="s">
        <v>44</v>
      </c>
      <c r="Q10" s="10">
        <v>11790024</v>
      </c>
      <c r="R10" s="10">
        <v>11790024</v>
      </c>
      <c r="S10" s="21">
        <v>-8.434109972041004E-2</v>
      </c>
      <c r="T10" s="16">
        <v>11742800</v>
      </c>
      <c r="U10" s="16">
        <v>11742800</v>
      </c>
      <c r="V10" s="21">
        <v>-4.0054201755653773E-3</v>
      </c>
      <c r="W10" s="21">
        <v>0</v>
      </c>
      <c r="X10" s="17">
        <v>11742800</v>
      </c>
      <c r="Y10" s="17">
        <v>11742800</v>
      </c>
      <c r="Z10" s="21">
        <v>0</v>
      </c>
      <c r="AA10" s="21">
        <v>0</v>
      </c>
      <c r="AB10" s="38">
        <v>11742800</v>
      </c>
      <c r="AC10" s="38">
        <v>11742800</v>
      </c>
      <c r="AD10" s="21">
        <v>0</v>
      </c>
      <c r="AE10" s="21">
        <v>0</v>
      </c>
      <c r="AF10" s="46">
        <v>11742800</v>
      </c>
      <c r="AG10" s="38">
        <v>11742800</v>
      </c>
      <c r="AH10" s="21"/>
      <c r="AI10" s="20"/>
      <c r="AJ10" s="46">
        <v>11742800</v>
      </c>
      <c r="AK10" s="38">
        <v>11742800</v>
      </c>
      <c r="AL10" s="38">
        <v>11742800</v>
      </c>
      <c r="AM10" s="38">
        <v>11742800</v>
      </c>
      <c r="AN10" s="21"/>
      <c r="AO10" s="20"/>
      <c r="AP10" s="46">
        <v>11742800</v>
      </c>
      <c r="AQ10" s="38">
        <v>11742800</v>
      </c>
      <c r="AR10" s="38">
        <v>11742800</v>
      </c>
      <c r="AS10" s="38">
        <v>11742800</v>
      </c>
      <c r="AT10" s="21"/>
      <c r="AU10" s="20"/>
      <c r="AV10" s="46">
        <v>11742800</v>
      </c>
      <c r="AW10" s="38">
        <v>11742800</v>
      </c>
      <c r="AX10" s="38">
        <v>11742800</v>
      </c>
      <c r="AY10" s="21"/>
      <c r="AZ10" s="20"/>
      <c r="BA10" s="46">
        <v>11742800</v>
      </c>
      <c r="BB10" s="38">
        <v>11742800</v>
      </c>
      <c r="BC10" s="38">
        <v>11742800</v>
      </c>
      <c r="BD10" s="38">
        <v>11742800</v>
      </c>
      <c r="BE10" s="21"/>
      <c r="BF10" s="20"/>
      <c r="BG10" s="46">
        <v>11742800</v>
      </c>
      <c r="BH10" s="38">
        <v>11742800</v>
      </c>
      <c r="BI10" s="38">
        <v>11742800</v>
      </c>
      <c r="BJ10" s="28"/>
      <c r="BK10" s="28"/>
      <c r="BL10" s="46">
        <v>11742800</v>
      </c>
      <c r="BM10" s="394"/>
      <c r="BN10" s="394"/>
      <c r="BO10" s="42">
        <v>11742800</v>
      </c>
      <c r="BP10" s="42">
        <v>11742800</v>
      </c>
      <c r="BQ10" s="42">
        <v>11742800</v>
      </c>
      <c r="BR10" s="42">
        <v>11742800</v>
      </c>
      <c r="BS10" s="394"/>
      <c r="BT10" s="394"/>
      <c r="BU10" s="18">
        <f>IFERROR(BL10/BH10-1,"N/A")</f>
        <v>0</v>
      </c>
      <c r="BV10" s="426">
        <f>IFERROR(BQ10/BL10-1,"N/A")</f>
        <v>0</v>
      </c>
      <c r="BW10" s="50">
        <v>11742800</v>
      </c>
      <c r="BX10" s="51">
        <v>11742800</v>
      </c>
      <c r="BY10" s="51">
        <v>11742800</v>
      </c>
      <c r="BZ10" s="51">
        <v>11742800</v>
      </c>
      <c r="CA10" s="51">
        <v>11742800</v>
      </c>
      <c r="CB10" s="51">
        <v>11742800</v>
      </c>
      <c r="CC10" s="51">
        <v>11742800</v>
      </c>
      <c r="CD10" s="51">
        <v>11742800</v>
      </c>
      <c r="CE10" s="51">
        <v>11742800</v>
      </c>
      <c r="CF10" s="18">
        <f>IFERROR(BW10/BQ10-1,"N/A")</f>
        <v>0</v>
      </c>
      <c r="CG10" s="484">
        <f>IFERROR(CD10/BW10-1,"N/A")</f>
        <v>0</v>
      </c>
      <c r="CH10" s="50">
        <v>11742800</v>
      </c>
      <c r="CI10" s="51">
        <v>11742800</v>
      </c>
      <c r="CJ10" s="51">
        <v>11742800</v>
      </c>
      <c r="CK10" s="51">
        <v>11742800</v>
      </c>
      <c r="CL10" s="51">
        <v>11742800</v>
      </c>
      <c r="CM10" s="51">
        <f>SUM(CM11:CM14)</f>
        <v>11742800</v>
      </c>
      <c r="CN10" s="51">
        <f>SUM(CN11:CN14)</f>
        <v>11742800</v>
      </c>
      <c r="CO10" s="51">
        <f>SUM(CO11:CO14)</f>
        <v>11742800</v>
      </c>
      <c r="CP10" s="51">
        <f>SUM(CP11:CP14)</f>
        <v>11742800</v>
      </c>
      <c r="CQ10" s="18">
        <f>IFERROR(CH10/CD10-1,"N/A")</f>
        <v>0</v>
      </c>
      <c r="CR10" s="426">
        <f>IFERROR(CO10/CH10-1,"N/A")</f>
        <v>0</v>
      </c>
      <c r="CS10" s="51">
        <f t="shared" ref="CS10:CY10" si="7">SUM(CS11:CS14)</f>
        <v>11742800</v>
      </c>
      <c r="CT10" s="51">
        <f t="shared" si="7"/>
        <v>11742800</v>
      </c>
      <c r="CU10" s="51">
        <f t="shared" si="7"/>
        <v>11742800</v>
      </c>
      <c r="CV10" s="51">
        <f t="shared" si="7"/>
        <v>11742800</v>
      </c>
      <c r="CW10" s="51">
        <f t="shared" si="7"/>
        <v>11742800</v>
      </c>
      <c r="CX10" s="51">
        <f t="shared" si="7"/>
        <v>11742800</v>
      </c>
      <c r="CY10" s="51">
        <f t="shared" si="7"/>
        <v>11742800</v>
      </c>
      <c r="CZ10" s="51">
        <f t="shared" ref="CZ10:DA10" si="8">SUM(CZ11:CZ14)</f>
        <v>11742800</v>
      </c>
      <c r="DA10" s="51">
        <f t="shared" si="8"/>
        <v>11742800</v>
      </c>
      <c r="DB10" s="18">
        <f>IFERROR(CS10/CO10-1,"N/A")</f>
        <v>0</v>
      </c>
      <c r="DC10" s="426">
        <f>IFERROR(CZ10/CS10-1,"N/A")</f>
        <v>0</v>
      </c>
      <c r="DE10" s="51">
        <f t="shared" ref="DE10" si="9">SUM(DE11:DE14)</f>
        <v>11742800</v>
      </c>
      <c r="DF10" s="395"/>
      <c r="DG10" s="395"/>
      <c r="DH10" s="395"/>
      <c r="DI10" s="395"/>
      <c r="DJ10" s="395"/>
      <c r="DK10" s="395"/>
      <c r="DL10" s="395"/>
      <c r="DM10" s="395"/>
      <c r="DN10" s="18">
        <f>IFERROR(DE10/DA10-1,"N/A")</f>
        <v>0</v>
      </c>
      <c r="DO10" s="426">
        <f>IFERROR(DL10/DE10-1,"N/A")</f>
        <v>-1</v>
      </c>
      <c r="DP10" s="70" t="s">
        <v>208</v>
      </c>
      <c r="DQ10" s="469"/>
      <c r="DR10" s="19"/>
    </row>
    <row r="11" spans="1:122" ht="38.25">
      <c r="A11" s="2" t="str">
        <f t="shared" si="2"/>
        <v/>
      </c>
      <c r="C11" s="32" t="s">
        <v>52</v>
      </c>
      <c r="D11" s="5" t="s">
        <v>207</v>
      </c>
      <c r="E11" s="5"/>
      <c r="F11" s="5">
        <v>446</v>
      </c>
      <c r="G11" s="5">
        <v>10578</v>
      </c>
      <c r="H11" s="8"/>
      <c r="I11" s="13" t="s">
        <v>45</v>
      </c>
      <c r="J11" s="11"/>
      <c r="K11" s="9"/>
      <c r="L11" s="9"/>
      <c r="M11" s="28"/>
      <c r="N11" s="11"/>
      <c r="O11" s="10"/>
      <c r="P11" s="9"/>
      <c r="Q11" s="10"/>
      <c r="R11" s="10"/>
      <c r="S11" s="21"/>
      <c r="T11" s="16"/>
      <c r="U11" s="16"/>
      <c r="V11" s="21"/>
      <c r="W11" s="21"/>
      <c r="X11" s="17"/>
      <c r="Y11" s="17"/>
      <c r="Z11" s="21"/>
      <c r="AA11" s="21"/>
      <c r="AB11" s="38">
        <v>11742800</v>
      </c>
      <c r="AC11" s="38">
        <v>11742800</v>
      </c>
      <c r="AD11" s="21"/>
      <c r="AE11" s="21"/>
      <c r="AF11" s="46">
        <v>11742800</v>
      </c>
      <c r="AG11" s="38">
        <v>11742800</v>
      </c>
      <c r="AH11" s="21"/>
      <c r="AI11" s="20"/>
      <c r="AJ11" s="46">
        <v>11742800</v>
      </c>
      <c r="AK11" s="38">
        <v>11742800</v>
      </c>
      <c r="AL11" s="38">
        <v>11742800</v>
      </c>
      <c r="AM11" s="38">
        <v>11742800</v>
      </c>
      <c r="AN11" s="21"/>
      <c r="AO11" s="20"/>
      <c r="AP11" s="46">
        <v>11742800</v>
      </c>
      <c r="AQ11" s="38">
        <v>11742800</v>
      </c>
      <c r="AR11" s="38">
        <v>11742800</v>
      </c>
      <c r="AS11" s="38">
        <v>11742800</v>
      </c>
      <c r="AT11" s="21"/>
      <c r="AU11" s="20"/>
      <c r="AV11" s="46">
        <v>11742800</v>
      </c>
      <c r="AW11" s="38">
        <v>11742800</v>
      </c>
      <c r="AX11" s="38">
        <v>11742800</v>
      </c>
      <c r="AY11" s="21"/>
      <c r="AZ11" s="20"/>
      <c r="BA11" s="46">
        <v>11742800</v>
      </c>
      <c r="BB11" s="38">
        <v>11742800</v>
      </c>
      <c r="BC11" s="38">
        <v>11742800</v>
      </c>
      <c r="BD11" s="38">
        <v>11742800</v>
      </c>
      <c r="BE11" s="21"/>
      <c r="BF11" s="20"/>
      <c r="BG11" s="46">
        <v>11742800</v>
      </c>
      <c r="BH11" s="38">
        <v>11742800</v>
      </c>
      <c r="BI11" s="38">
        <v>11742800</v>
      </c>
      <c r="BJ11" s="28"/>
      <c r="BK11" s="28"/>
      <c r="BL11" s="46">
        <v>11742800</v>
      </c>
      <c r="BM11" s="394"/>
      <c r="BN11" s="394"/>
      <c r="BO11" s="42">
        <v>11742800</v>
      </c>
      <c r="BP11" s="42">
        <v>11742800</v>
      </c>
      <c r="BQ11" s="42">
        <v>11742800</v>
      </c>
      <c r="BR11" s="42">
        <v>11742800</v>
      </c>
      <c r="BS11" s="394"/>
      <c r="BT11" s="394"/>
      <c r="BU11" s="28"/>
      <c r="BV11" s="339"/>
      <c r="BW11" s="50">
        <v>11742800</v>
      </c>
      <c r="BX11" s="51">
        <v>11742800</v>
      </c>
      <c r="BY11" s="51">
        <v>11742800</v>
      </c>
      <c r="BZ11" s="51">
        <v>11742800</v>
      </c>
      <c r="CA11" s="51">
        <v>11742800</v>
      </c>
      <c r="CB11" s="51">
        <v>11742800</v>
      </c>
      <c r="CC11" s="51">
        <v>11742800</v>
      </c>
      <c r="CD11" s="51">
        <v>11742800</v>
      </c>
      <c r="CE11" s="51">
        <v>11742800</v>
      </c>
      <c r="CF11" s="28"/>
      <c r="CG11" s="485"/>
      <c r="CH11" s="50">
        <v>11742800</v>
      </c>
      <c r="CI11" s="51">
        <v>11742800</v>
      </c>
      <c r="CJ11" s="51">
        <v>11742800</v>
      </c>
      <c r="CK11" s="51">
        <v>11742800</v>
      </c>
      <c r="CL11" s="51">
        <v>11742800</v>
      </c>
      <c r="CM11" s="51">
        <v>11742800</v>
      </c>
      <c r="CN11" s="51">
        <v>11742800</v>
      </c>
      <c r="CO11" s="51">
        <v>11742800</v>
      </c>
      <c r="CP11" s="51">
        <v>11742800</v>
      </c>
      <c r="CQ11" s="28"/>
      <c r="CR11" s="339"/>
      <c r="CS11" s="51">
        <v>11742800</v>
      </c>
      <c r="CT11" s="51">
        <v>11742800</v>
      </c>
      <c r="CU11" s="51">
        <v>11742800</v>
      </c>
      <c r="CV11" s="51">
        <v>11742800</v>
      </c>
      <c r="CW11" s="51">
        <v>11742800</v>
      </c>
      <c r="CX11" s="51">
        <v>11742800</v>
      </c>
      <c r="CY11" s="51">
        <v>11742800</v>
      </c>
      <c r="CZ11" s="51">
        <v>11742800</v>
      </c>
      <c r="DA11" s="51">
        <v>11742800</v>
      </c>
      <c r="DB11" s="28"/>
      <c r="DC11" s="339"/>
      <c r="DE11" s="51">
        <v>11742800</v>
      </c>
      <c r="DF11" s="395"/>
      <c r="DG11" s="395"/>
      <c r="DH11" s="395"/>
      <c r="DI11" s="395"/>
      <c r="DJ11" s="395"/>
      <c r="DK11" s="395"/>
      <c r="DL11" s="395"/>
      <c r="DM11" s="395"/>
      <c r="DN11" s="28"/>
      <c r="DO11" s="339"/>
      <c r="DP11" s="70"/>
      <c r="DQ11" s="469"/>
      <c r="DR11" s="19"/>
    </row>
    <row r="12" spans="1:122">
      <c r="A12" s="2" t="str">
        <f t="shared" si="2"/>
        <v/>
      </c>
      <c r="C12" s="32" t="s">
        <v>52</v>
      </c>
      <c r="D12" s="5" t="s">
        <v>207</v>
      </c>
      <c r="E12" s="5"/>
      <c r="F12" s="5">
        <v>454</v>
      </c>
      <c r="G12" s="5">
        <v>10588</v>
      </c>
      <c r="H12" s="8"/>
      <c r="I12" s="13" t="s">
        <v>46</v>
      </c>
      <c r="J12" s="11"/>
      <c r="K12" s="9"/>
      <c r="L12" s="9"/>
      <c r="M12" s="28"/>
      <c r="N12" s="11"/>
      <c r="O12" s="10"/>
      <c r="P12" s="9"/>
      <c r="Q12" s="10"/>
      <c r="R12" s="10"/>
      <c r="S12" s="21"/>
      <c r="T12" s="16"/>
      <c r="U12" s="16"/>
      <c r="V12" s="21"/>
      <c r="W12" s="21"/>
      <c r="X12" s="17"/>
      <c r="Y12" s="17"/>
      <c r="Z12" s="21"/>
      <c r="AA12" s="21"/>
      <c r="AB12" s="38">
        <v>0</v>
      </c>
      <c r="AC12" s="38">
        <v>0</v>
      </c>
      <c r="AD12" s="21"/>
      <c r="AE12" s="21"/>
      <c r="AF12" s="46">
        <v>0</v>
      </c>
      <c r="AG12" s="38">
        <v>0</v>
      </c>
      <c r="AH12" s="21"/>
      <c r="AI12" s="20"/>
      <c r="AJ12" s="46">
        <v>0</v>
      </c>
      <c r="AK12" s="38">
        <v>0</v>
      </c>
      <c r="AL12" s="38">
        <v>0</v>
      </c>
      <c r="AM12" s="38">
        <v>0</v>
      </c>
      <c r="AN12" s="21"/>
      <c r="AO12" s="20"/>
      <c r="AP12" s="46">
        <v>0</v>
      </c>
      <c r="AQ12" s="38">
        <v>0</v>
      </c>
      <c r="AR12" s="38">
        <v>0</v>
      </c>
      <c r="AS12" s="38">
        <v>0</v>
      </c>
      <c r="AT12" s="21"/>
      <c r="AU12" s="20"/>
      <c r="AV12" s="46">
        <v>0</v>
      </c>
      <c r="AW12" s="38">
        <v>0</v>
      </c>
      <c r="AX12" s="38">
        <v>0</v>
      </c>
      <c r="AY12" s="21"/>
      <c r="AZ12" s="20"/>
      <c r="BA12" s="46">
        <v>0</v>
      </c>
      <c r="BB12" s="38">
        <v>0</v>
      </c>
      <c r="BC12" s="38">
        <v>0</v>
      </c>
      <c r="BD12" s="38">
        <v>0</v>
      </c>
      <c r="BE12" s="21"/>
      <c r="BF12" s="20"/>
      <c r="BG12" s="46">
        <v>0</v>
      </c>
      <c r="BH12" s="38">
        <v>0</v>
      </c>
      <c r="BI12" s="38">
        <v>0</v>
      </c>
      <c r="BJ12" s="28"/>
      <c r="BK12" s="28"/>
      <c r="BL12" s="46">
        <v>0</v>
      </c>
      <c r="BM12" s="394"/>
      <c r="BN12" s="394"/>
      <c r="BO12" s="42">
        <v>0</v>
      </c>
      <c r="BP12" s="42">
        <v>0</v>
      </c>
      <c r="BQ12" s="42">
        <v>0</v>
      </c>
      <c r="BR12" s="42">
        <v>0</v>
      </c>
      <c r="BS12" s="394"/>
      <c r="BT12" s="394"/>
      <c r="BU12" s="28"/>
      <c r="BV12" s="339"/>
      <c r="BW12" s="50">
        <v>0</v>
      </c>
      <c r="BX12" s="51">
        <v>0</v>
      </c>
      <c r="BY12" s="51">
        <v>0</v>
      </c>
      <c r="BZ12" s="51">
        <v>0</v>
      </c>
      <c r="CA12" s="51">
        <v>0</v>
      </c>
      <c r="CB12" s="51">
        <v>0</v>
      </c>
      <c r="CC12" s="51">
        <v>0</v>
      </c>
      <c r="CD12" s="51">
        <v>0</v>
      </c>
      <c r="CE12" s="51">
        <v>0</v>
      </c>
      <c r="CF12" s="28"/>
      <c r="CG12" s="485"/>
      <c r="CH12" s="50">
        <v>0</v>
      </c>
      <c r="CI12" s="51">
        <v>0</v>
      </c>
      <c r="CJ12" s="51">
        <v>0</v>
      </c>
      <c r="CK12" s="51">
        <v>0</v>
      </c>
      <c r="CL12" s="51">
        <v>0</v>
      </c>
      <c r="CM12" s="51">
        <v>0</v>
      </c>
      <c r="CN12" s="51">
        <v>0</v>
      </c>
      <c r="CO12" s="51">
        <v>0</v>
      </c>
      <c r="CP12" s="51">
        <v>0</v>
      </c>
      <c r="CQ12" s="28"/>
      <c r="CR12" s="339"/>
      <c r="CS12" s="51">
        <v>0</v>
      </c>
      <c r="CT12" s="51">
        <v>0</v>
      </c>
      <c r="CU12" s="51">
        <v>0</v>
      </c>
      <c r="CV12" s="51">
        <v>0</v>
      </c>
      <c r="CW12" s="51">
        <v>0</v>
      </c>
      <c r="CX12" s="51">
        <v>0</v>
      </c>
      <c r="CY12" s="51">
        <v>0</v>
      </c>
      <c r="CZ12" s="51">
        <v>0</v>
      </c>
      <c r="DA12" s="51">
        <v>0</v>
      </c>
      <c r="DB12" s="28"/>
      <c r="DC12" s="339"/>
      <c r="DE12" s="51">
        <v>0</v>
      </c>
      <c r="DF12" s="395"/>
      <c r="DG12" s="395"/>
      <c r="DH12" s="395"/>
      <c r="DI12" s="395"/>
      <c r="DJ12" s="395"/>
      <c r="DK12" s="395"/>
      <c r="DL12" s="395"/>
      <c r="DM12" s="395"/>
      <c r="DN12" s="28"/>
      <c r="DO12" s="339"/>
      <c r="DP12" s="70"/>
      <c r="DQ12" s="469"/>
      <c r="DR12" s="19"/>
    </row>
    <row r="13" spans="1:122">
      <c r="A13" s="2" t="str">
        <f t="shared" si="2"/>
        <v/>
      </c>
      <c r="C13" s="32" t="s">
        <v>52</v>
      </c>
      <c r="D13" s="5" t="s">
        <v>207</v>
      </c>
      <c r="E13" s="5"/>
      <c r="F13" s="5">
        <v>902</v>
      </c>
      <c r="G13" s="5">
        <v>11199</v>
      </c>
      <c r="H13" s="8"/>
      <c r="I13" s="13" t="s">
        <v>46</v>
      </c>
      <c r="J13" s="11"/>
      <c r="K13" s="9"/>
      <c r="L13" s="9"/>
      <c r="M13" s="28"/>
      <c r="N13" s="11"/>
      <c r="O13" s="10"/>
      <c r="P13" s="9"/>
      <c r="Q13" s="10"/>
      <c r="R13" s="10"/>
      <c r="S13" s="21"/>
      <c r="T13" s="16"/>
      <c r="U13" s="16"/>
      <c r="V13" s="21"/>
      <c r="W13" s="21"/>
      <c r="X13" s="17"/>
      <c r="Y13" s="17"/>
      <c r="Z13" s="21"/>
      <c r="AA13" s="21"/>
      <c r="AB13" s="38">
        <v>0</v>
      </c>
      <c r="AC13" s="38">
        <v>0</v>
      </c>
      <c r="AD13" s="21"/>
      <c r="AE13" s="21"/>
      <c r="AF13" s="46">
        <v>0</v>
      </c>
      <c r="AG13" s="38">
        <v>0</v>
      </c>
      <c r="AH13" s="21"/>
      <c r="AI13" s="20"/>
      <c r="AJ13" s="46">
        <v>0</v>
      </c>
      <c r="AK13" s="38">
        <v>0</v>
      </c>
      <c r="AL13" s="38">
        <v>0</v>
      </c>
      <c r="AM13" s="38">
        <v>0</v>
      </c>
      <c r="AN13" s="21"/>
      <c r="AO13" s="20"/>
      <c r="AP13" s="46">
        <v>0</v>
      </c>
      <c r="AQ13" s="38">
        <v>0</v>
      </c>
      <c r="AR13" s="38">
        <v>0</v>
      </c>
      <c r="AS13" s="38">
        <v>0</v>
      </c>
      <c r="AT13" s="21"/>
      <c r="AU13" s="20"/>
      <c r="AV13" s="46">
        <v>0</v>
      </c>
      <c r="AW13" s="38">
        <v>0</v>
      </c>
      <c r="AX13" s="38">
        <v>0</v>
      </c>
      <c r="AY13" s="21"/>
      <c r="AZ13" s="20"/>
      <c r="BA13" s="46">
        <v>0</v>
      </c>
      <c r="BB13" s="38">
        <v>0</v>
      </c>
      <c r="BC13" s="38">
        <v>0</v>
      </c>
      <c r="BD13" s="38">
        <v>0</v>
      </c>
      <c r="BE13" s="21"/>
      <c r="BF13" s="20"/>
      <c r="BG13" s="46">
        <v>0</v>
      </c>
      <c r="BH13" s="38">
        <v>0</v>
      </c>
      <c r="BI13" s="38">
        <v>0</v>
      </c>
      <c r="BJ13" s="28"/>
      <c r="BK13" s="28"/>
      <c r="BL13" s="46">
        <v>0</v>
      </c>
      <c r="BM13" s="394"/>
      <c r="BN13" s="394"/>
      <c r="BO13" s="42">
        <v>0</v>
      </c>
      <c r="BP13" s="42">
        <v>0</v>
      </c>
      <c r="BQ13" s="42">
        <v>0</v>
      </c>
      <c r="BR13" s="42">
        <v>0</v>
      </c>
      <c r="BS13" s="394"/>
      <c r="BT13" s="394"/>
      <c r="BU13" s="28"/>
      <c r="BV13" s="339"/>
      <c r="BW13" s="50">
        <v>0</v>
      </c>
      <c r="BX13" s="51">
        <v>0</v>
      </c>
      <c r="BY13" s="51">
        <v>0</v>
      </c>
      <c r="BZ13" s="51">
        <v>0</v>
      </c>
      <c r="CA13" s="51">
        <v>0</v>
      </c>
      <c r="CB13" s="51">
        <v>0</v>
      </c>
      <c r="CC13" s="51">
        <v>0</v>
      </c>
      <c r="CD13" s="51">
        <v>0</v>
      </c>
      <c r="CE13" s="51">
        <v>0</v>
      </c>
      <c r="CF13" s="28"/>
      <c r="CG13" s="485"/>
      <c r="CH13" s="50">
        <v>0</v>
      </c>
      <c r="CI13" s="51">
        <v>0</v>
      </c>
      <c r="CJ13" s="51">
        <v>0</v>
      </c>
      <c r="CK13" s="51">
        <v>0</v>
      </c>
      <c r="CL13" s="51">
        <v>0</v>
      </c>
      <c r="CM13" s="51">
        <v>0</v>
      </c>
      <c r="CN13" s="51">
        <v>0</v>
      </c>
      <c r="CO13" s="51">
        <v>0</v>
      </c>
      <c r="CP13" s="51">
        <v>0</v>
      </c>
      <c r="CQ13" s="28"/>
      <c r="CR13" s="339"/>
      <c r="CS13" s="51">
        <v>0</v>
      </c>
      <c r="CT13" s="51">
        <v>0</v>
      </c>
      <c r="CU13" s="51">
        <v>0</v>
      </c>
      <c r="CV13" s="51">
        <v>0</v>
      </c>
      <c r="CW13" s="51">
        <v>0</v>
      </c>
      <c r="CX13" s="51">
        <v>0</v>
      </c>
      <c r="CY13" s="51">
        <v>0</v>
      </c>
      <c r="CZ13" s="51">
        <v>0</v>
      </c>
      <c r="DA13" s="51">
        <v>0</v>
      </c>
      <c r="DB13" s="28"/>
      <c r="DC13" s="339"/>
      <c r="DE13" s="51">
        <v>0</v>
      </c>
      <c r="DF13" s="395"/>
      <c r="DG13" s="395"/>
      <c r="DH13" s="395"/>
      <c r="DI13" s="395"/>
      <c r="DJ13" s="395"/>
      <c r="DK13" s="395"/>
      <c r="DL13" s="395"/>
      <c r="DM13" s="395"/>
      <c r="DN13" s="28"/>
      <c r="DO13" s="339"/>
      <c r="DP13" s="70"/>
      <c r="DQ13" s="469"/>
      <c r="DR13" s="19"/>
    </row>
    <row r="14" spans="1:122">
      <c r="A14" s="2" t="str">
        <f t="shared" si="2"/>
        <v/>
      </c>
      <c r="C14" s="32" t="s">
        <v>52</v>
      </c>
      <c r="D14" s="5" t="s">
        <v>207</v>
      </c>
      <c r="E14" s="5"/>
      <c r="F14" s="5">
        <v>911</v>
      </c>
      <c r="G14" s="5">
        <v>11208</v>
      </c>
      <c r="H14" s="8"/>
      <c r="I14" s="13" t="s">
        <v>46</v>
      </c>
      <c r="J14" s="11"/>
      <c r="K14" s="9"/>
      <c r="L14" s="9"/>
      <c r="M14" s="28"/>
      <c r="N14" s="11"/>
      <c r="O14" s="10"/>
      <c r="P14" s="9"/>
      <c r="Q14" s="10"/>
      <c r="R14" s="10"/>
      <c r="S14" s="21"/>
      <c r="T14" s="16"/>
      <c r="U14" s="16"/>
      <c r="V14" s="21"/>
      <c r="W14" s="21"/>
      <c r="X14" s="17"/>
      <c r="Y14" s="17"/>
      <c r="Z14" s="21"/>
      <c r="AA14" s="21"/>
      <c r="AB14" s="38">
        <v>0</v>
      </c>
      <c r="AC14" s="38">
        <v>0</v>
      </c>
      <c r="AD14" s="21"/>
      <c r="AE14" s="21"/>
      <c r="AF14" s="46">
        <v>0</v>
      </c>
      <c r="AG14" s="38">
        <v>0</v>
      </c>
      <c r="AH14" s="21"/>
      <c r="AI14" s="20"/>
      <c r="AJ14" s="46">
        <v>0</v>
      </c>
      <c r="AK14" s="38">
        <v>0</v>
      </c>
      <c r="AL14" s="38">
        <v>0</v>
      </c>
      <c r="AM14" s="38">
        <v>0</v>
      </c>
      <c r="AN14" s="21"/>
      <c r="AO14" s="20"/>
      <c r="AP14" s="46">
        <v>0</v>
      </c>
      <c r="AQ14" s="38">
        <v>0</v>
      </c>
      <c r="AR14" s="38">
        <v>0</v>
      </c>
      <c r="AS14" s="38">
        <v>0</v>
      </c>
      <c r="AT14" s="21"/>
      <c r="AU14" s="20"/>
      <c r="AV14" s="46">
        <v>0</v>
      </c>
      <c r="AW14" s="38">
        <v>0</v>
      </c>
      <c r="AX14" s="38">
        <v>0</v>
      </c>
      <c r="AY14" s="21"/>
      <c r="AZ14" s="20"/>
      <c r="BA14" s="46">
        <v>0</v>
      </c>
      <c r="BB14" s="38">
        <v>0</v>
      </c>
      <c r="BC14" s="38">
        <v>0</v>
      </c>
      <c r="BD14" s="38">
        <v>0</v>
      </c>
      <c r="BE14" s="21"/>
      <c r="BF14" s="20"/>
      <c r="BG14" s="46">
        <v>0</v>
      </c>
      <c r="BH14" s="38">
        <v>0</v>
      </c>
      <c r="BI14" s="38">
        <v>0</v>
      </c>
      <c r="BJ14" s="28"/>
      <c r="BK14" s="28"/>
      <c r="BL14" s="46">
        <v>0</v>
      </c>
      <c r="BM14" s="394"/>
      <c r="BN14" s="394"/>
      <c r="BO14" s="42">
        <v>0</v>
      </c>
      <c r="BP14" s="42">
        <v>0</v>
      </c>
      <c r="BQ14" s="42">
        <v>0</v>
      </c>
      <c r="BR14" s="42">
        <v>0</v>
      </c>
      <c r="BS14" s="394"/>
      <c r="BT14" s="394"/>
      <c r="BU14" s="28"/>
      <c r="BV14" s="339"/>
      <c r="BW14" s="50">
        <v>0</v>
      </c>
      <c r="BX14" s="51">
        <v>0</v>
      </c>
      <c r="BY14" s="51">
        <v>0</v>
      </c>
      <c r="BZ14" s="51">
        <v>0</v>
      </c>
      <c r="CA14" s="51">
        <v>0</v>
      </c>
      <c r="CB14" s="51">
        <v>0</v>
      </c>
      <c r="CC14" s="51">
        <v>0</v>
      </c>
      <c r="CD14" s="51">
        <v>0</v>
      </c>
      <c r="CE14" s="51">
        <v>0</v>
      </c>
      <c r="CF14" s="28"/>
      <c r="CG14" s="485"/>
      <c r="CH14" s="50">
        <v>0</v>
      </c>
      <c r="CI14" s="51">
        <v>0</v>
      </c>
      <c r="CJ14" s="51">
        <v>0</v>
      </c>
      <c r="CK14" s="51">
        <v>0</v>
      </c>
      <c r="CL14" s="51">
        <v>0</v>
      </c>
      <c r="CM14" s="51">
        <v>0</v>
      </c>
      <c r="CN14" s="51">
        <v>0</v>
      </c>
      <c r="CO14" s="51">
        <v>0</v>
      </c>
      <c r="CP14" s="51">
        <v>0</v>
      </c>
      <c r="CQ14" s="28"/>
      <c r="CR14" s="339"/>
      <c r="CS14" s="51">
        <v>0</v>
      </c>
      <c r="CT14" s="51">
        <v>0</v>
      </c>
      <c r="CU14" s="51">
        <v>0</v>
      </c>
      <c r="CV14" s="51">
        <v>0</v>
      </c>
      <c r="CW14" s="51">
        <v>0</v>
      </c>
      <c r="CX14" s="51">
        <v>0</v>
      </c>
      <c r="CY14" s="51">
        <v>0</v>
      </c>
      <c r="CZ14" s="51">
        <v>0</v>
      </c>
      <c r="DA14" s="51">
        <v>0</v>
      </c>
      <c r="DB14" s="28"/>
      <c r="DC14" s="339"/>
      <c r="DE14" s="51">
        <v>0</v>
      </c>
      <c r="DF14" s="395"/>
      <c r="DG14" s="395"/>
      <c r="DH14" s="395"/>
      <c r="DI14" s="395"/>
      <c r="DJ14" s="395"/>
      <c r="DK14" s="395"/>
      <c r="DL14" s="395"/>
      <c r="DM14" s="395"/>
      <c r="DN14" s="28"/>
      <c r="DO14" s="339"/>
      <c r="DP14" s="70"/>
      <c r="DQ14" s="469"/>
      <c r="DR14" s="19"/>
    </row>
    <row r="15" spans="1:122" ht="25.5">
      <c r="A15" s="2" t="str">
        <f>LEFT(B15,9)</f>
        <v>TP2007167</v>
      </c>
      <c r="B15" s="2" t="s">
        <v>314</v>
      </c>
      <c r="C15" s="397" t="s">
        <v>43</v>
      </c>
      <c r="D15" s="398" t="s">
        <v>204</v>
      </c>
      <c r="E15" s="398"/>
      <c r="F15" s="398" t="s">
        <v>31</v>
      </c>
      <c r="G15" s="398" t="s">
        <v>31</v>
      </c>
      <c r="H15" s="399">
        <v>41000</v>
      </c>
      <c r="I15" s="400" t="s">
        <v>206</v>
      </c>
      <c r="J15" s="401" t="s">
        <v>44</v>
      </c>
      <c r="K15" s="401" t="s">
        <v>44</v>
      </c>
      <c r="L15" s="401" t="s">
        <v>44</v>
      </c>
      <c r="M15" s="402" t="s">
        <v>44</v>
      </c>
      <c r="N15" s="401" t="s">
        <v>44</v>
      </c>
      <c r="O15" s="401" t="s">
        <v>44</v>
      </c>
      <c r="P15" s="401" t="s">
        <v>44</v>
      </c>
      <c r="Q15" s="401" t="s">
        <v>44</v>
      </c>
      <c r="R15" s="403">
        <v>3951600</v>
      </c>
      <c r="S15" s="401" t="s">
        <v>44</v>
      </c>
      <c r="T15" s="395">
        <v>4377316</v>
      </c>
      <c r="U15" s="395">
        <v>4377316</v>
      </c>
      <c r="V15" s="402">
        <v>0.10773256402469888</v>
      </c>
      <c r="W15" s="402">
        <v>0</v>
      </c>
      <c r="X15" s="394"/>
      <c r="Y15" s="394"/>
      <c r="Z15" s="402"/>
      <c r="AA15" s="402"/>
      <c r="AB15" s="402"/>
      <c r="AC15" s="402"/>
      <c r="AD15" s="402"/>
      <c r="AE15" s="402"/>
      <c r="AF15" s="404">
        <v>0</v>
      </c>
      <c r="AG15" s="402"/>
      <c r="AH15" s="402"/>
      <c r="AI15" s="396"/>
      <c r="AJ15" s="404">
        <v>0</v>
      </c>
      <c r="AK15" s="402"/>
      <c r="AL15" s="402"/>
      <c r="AM15" s="402"/>
      <c r="AN15" s="402"/>
      <c r="AO15" s="396"/>
      <c r="AP15" s="404"/>
      <c r="AQ15" s="402"/>
      <c r="AR15" s="402"/>
      <c r="AS15" s="402"/>
      <c r="AT15" s="402"/>
      <c r="AU15" s="396"/>
      <c r="AV15" s="404"/>
      <c r="AW15" s="402"/>
      <c r="AX15" s="402"/>
      <c r="AY15" s="402"/>
      <c r="AZ15" s="396"/>
      <c r="BA15" s="404"/>
      <c r="BB15" s="402"/>
      <c r="BC15" s="402"/>
      <c r="BD15" s="402"/>
      <c r="BE15" s="402"/>
      <c r="BF15" s="396"/>
      <c r="BG15" s="407">
        <v>0</v>
      </c>
      <c r="BH15" s="394">
        <v>0</v>
      </c>
      <c r="BI15" s="394">
        <v>0</v>
      </c>
      <c r="BJ15" s="402"/>
      <c r="BK15" s="402"/>
      <c r="BL15" s="407">
        <v>0</v>
      </c>
      <c r="BM15" s="394"/>
      <c r="BN15" s="394"/>
      <c r="BO15" s="394">
        <v>0</v>
      </c>
      <c r="BP15" s="394">
        <v>0</v>
      </c>
      <c r="BQ15" s="394">
        <v>0</v>
      </c>
      <c r="BR15" s="394">
        <v>0</v>
      </c>
      <c r="BS15" s="394"/>
      <c r="BT15" s="394"/>
      <c r="BU15" s="402"/>
      <c r="BV15" s="396"/>
      <c r="BW15" s="395">
        <v>0</v>
      </c>
      <c r="BX15" s="395">
        <v>0</v>
      </c>
      <c r="BY15" s="395">
        <v>0</v>
      </c>
      <c r="BZ15" s="395">
        <v>0</v>
      </c>
      <c r="CA15" s="395">
        <v>0</v>
      </c>
      <c r="CB15" s="395">
        <v>0</v>
      </c>
      <c r="CC15" s="395">
        <v>0</v>
      </c>
      <c r="CD15" s="395">
        <v>0</v>
      </c>
      <c r="CE15" s="395">
        <v>0</v>
      </c>
      <c r="CF15" s="402"/>
      <c r="CG15" s="486"/>
      <c r="CH15" s="395">
        <v>0</v>
      </c>
      <c r="CI15" s="395">
        <v>0</v>
      </c>
      <c r="CJ15" s="395">
        <v>0</v>
      </c>
      <c r="CK15" s="395">
        <v>0</v>
      </c>
      <c r="CL15" s="395">
        <v>0</v>
      </c>
      <c r="CM15" s="395">
        <v>0</v>
      </c>
      <c r="CN15" s="395">
        <v>0</v>
      </c>
      <c r="CO15" s="395">
        <v>0</v>
      </c>
      <c r="CP15" s="395">
        <v>0</v>
      </c>
      <c r="CQ15" s="402"/>
      <c r="CR15" s="396"/>
      <c r="CS15" s="395">
        <v>0</v>
      </c>
      <c r="CT15" s="395">
        <v>0</v>
      </c>
      <c r="CU15" s="395">
        <v>0</v>
      </c>
      <c r="CV15" s="395">
        <v>0</v>
      </c>
      <c r="CW15" s="395">
        <v>0</v>
      </c>
      <c r="CX15" s="395">
        <v>0</v>
      </c>
      <c r="CY15" s="395">
        <v>0</v>
      </c>
      <c r="CZ15" s="395">
        <v>0</v>
      </c>
      <c r="DA15" s="395">
        <v>0</v>
      </c>
      <c r="DB15" s="402"/>
      <c r="DC15" s="396"/>
      <c r="DD15" s="405"/>
      <c r="DE15" s="395">
        <v>0</v>
      </c>
      <c r="DF15" s="395"/>
      <c r="DG15" s="395"/>
      <c r="DH15" s="395"/>
      <c r="DI15" s="395"/>
      <c r="DJ15" s="395"/>
      <c r="DK15" s="395"/>
      <c r="DL15" s="395"/>
      <c r="DM15" s="395"/>
      <c r="DN15" s="402"/>
      <c r="DO15" s="396"/>
      <c r="DP15" s="406" t="s">
        <v>205</v>
      </c>
      <c r="DQ15" s="469"/>
      <c r="DR15" s="19"/>
    </row>
    <row r="16" spans="1:122" ht="25.5">
      <c r="C16" s="397" t="s">
        <v>43</v>
      </c>
      <c r="D16" s="398" t="s">
        <v>204</v>
      </c>
      <c r="E16" s="398"/>
      <c r="F16" s="398">
        <v>288</v>
      </c>
      <c r="G16" s="398">
        <v>10374</v>
      </c>
      <c r="H16" s="399"/>
      <c r="I16" s="400" t="s">
        <v>203</v>
      </c>
      <c r="J16" s="401"/>
      <c r="K16" s="401"/>
      <c r="L16" s="401"/>
      <c r="M16" s="402"/>
      <c r="N16" s="401"/>
      <c r="O16" s="401"/>
      <c r="P16" s="401"/>
      <c r="Q16" s="401"/>
      <c r="R16" s="403"/>
      <c r="S16" s="401"/>
      <c r="T16" s="395"/>
      <c r="U16" s="395"/>
      <c r="V16" s="402"/>
      <c r="W16" s="402"/>
      <c r="X16" s="394"/>
      <c r="Y16" s="394"/>
      <c r="Z16" s="402"/>
      <c r="AA16" s="402"/>
      <c r="AB16" s="402"/>
      <c r="AC16" s="402"/>
      <c r="AD16" s="402"/>
      <c r="AE16" s="402"/>
      <c r="AF16" s="404">
        <v>0</v>
      </c>
      <c r="AG16" s="402"/>
      <c r="AH16" s="402"/>
      <c r="AI16" s="396"/>
      <c r="AJ16" s="404">
        <v>0</v>
      </c>
      <c r="AK16" s="402"/>
      <c r="AL16" s="402"/>
      <c r="AM16" s="402"/>
      <c r="AN16" s="402"/>
      <c r="AO16" s="396"/>
      <c r="AP16" s="404"/>
      <c r="AQ16" s="402"/>
      <c r="AR16" s="402"/>
      <c r="AS16" s="402"/>
      <c r="AT16" s="402"/>
      <c r="AU16" s="396"/>
      <c r="AV16" s="404"/>
      <c r="AW16" s="402"/>
      <c r="AX16" s="402"/>
      <c r="AY16" s="402"/>
      <c r="AZ16" s="396"/>
      <c r="BA16" s="404"/>
      <c r="BB16" s="402"/>
      <c r="BC16" s="402"/>
      <c r="BD16" s="402"/>
      <c r="BE16" s="402"/>
      <c r="BF16" s="396"/>
      <c r="BG16" s="407">
        <v>0</v>
      </c>
      <c r="BH16" s="394">
        <v>0</v>
      </c>
      <c r="BI16" s="394">
        <v>0</v>
      </c>
      <c r="BJ16" s="402"/>
      <c r="BK16" s="402"/>
      <c r="BL16" s="407">
        <v>0</v>
      </c>
      <c r="BM16" s="394"/>
      <c r="BN16" s="394"/>
      <c r="BO16" s="394">
        <v>0</v>
      </c>
      <c r="BP16" s="394">
        <v>0</v>
      </c>
      <c r="BQ16" s="394">
        <v>0</v>
      </c>
      <c r="BR16" s="394">
        <v>0</v>
      </c>
      <c r="BS16" s="394"/>
      <c r="BT16" s="394"/>
      <c r="BU16" s="402"/>
      <c r="BV16" s="396"/>
      <c r="BW16" s="395">
        <v>0</v>
      </c>
      <c r="BX16" s="395">
        <v>0</v>
      </c>
      <c r="BY16" s="395">
        <v>0</v>
      </c>
      <c r="BZ16" s="395">
        <v>0</v>
      </c>
      <c r="CA16" s="395">
        <v>0</v>
      </c>
      <c r="CB16" s="395">
        <v>0</v>
      </c>
      <c r="CC16" s="395">
        <v>0</v>
      </c>
      <c r="CD16" s="395">
        <v>0</v>
      </c>
      <c r="CE16" s="395">
        <v>0</v>
      </c>
      <c r="CF16" s="402"/>
      <c r="CG16" s="486"/>
      <c r="CH16" s="395">
        <v>0</v>
      </c>
      <c r="CI16" s="395">
        <v>0</v>
      </c>
      <c r="CJ16" s="395">
        <v>0</v>
      </c>
      <c r="CK16" s="395">
        <v>0</v>
      </c>
      <c r="CL16" s="395">
        <v>0</v>
      </c>
      <c r="CM16" s="395">
        <v>0</v>
      </c>
      <c r="CN16" s="395">
        <v>0</v>
      </c>
      <c r="CO16" s="395">
        <v>0</v>
      </c>
      <c r="CP16" s="395">
        <v>0</v>
      </c>
      <c r="CQ16" s="402"/>
      <c r="CR16" s="396"/>
      <c r="CS16" s="395">
        <v>0</v>
      </c>
      <c r="CT16" s="395">
        <v>0</v>
      </c>
      <c r="CU16" s="395">
        <v>0</v>
      </c>
      <c r="CV16" s="395">
        <v>0</v>
      </c>
      <c r="CW16" s="395">
        <v>0</v>
      </c>
      <c r="CX16" s="395">
        <v>0</v>
      </c>
      <c r="CY16" s="395">
        <v>0</v>
      </c>
      <c r="CZ16" s="395">
        <v>0</v>
      </c>
      <c r="DA16" s="395">
        <v>0</v>
      </c>
      <c r="DB16" s="402"/>
      <c r="DC16" s="396"/>
      <c r="DD16" s="405"/>
      <c r="DE16" s="395">
        <v>0</v>
      </c>
      <c r="DF16" s="395"/>
      <c r="DG16" s="395"/>
      <c r="DH16" s="395"/>
      <c r="DI16" s="395"/>
      <c r="DJ16" s="395"/>
      <c r="DK16" s="395"/>
      <c r="DL16" s="395"/>
      <c r="DM16" s="395"/>
      <c r="DN16" s="402"/>
      <c r="DO16" s="396"/>
      <c r="DP16" s="406"/>
      <c r="DQ16" s="469"/>
      <c r="DR16" s="19"/>
    </row>
    <row r="17" spans="1:122" ht="33.75">
      <c r="A17" s="2" t="str">
        <f t="shared" si="2"/>
        <v>TP2009095</v>
      </c>
      <c r="B17" s="19" t="s">
        <v>393</v>
      </c>
      <c r="C17" s="33" t="s">
        <v>29</v>
      </c>
      <c r="D17" s="7" t="s">
        <v>201</v>
      </c>
      <c r="E17" s="7"/>
      <c r="F17" s="4" t="s">
        <v>31</v>
      </c>
      <c r="G17" s="4" t="s">
        <v>31</v>
      </c>
      <c r="H17" s="8">
        <v>41487</v>
      </c>
      <c r="I17" s="67" t="s">
        <v>47</v>
      </c>
      <c r="J17" s="9" t="s">
        <v>44</v>
      </c>
      <c r="K17" s="9" t="s">
        <v>44</v>
      </c>
      <c r="L17" s="9" t="s">
        <v>44</v>
      </c>
      <c r="M17" s="28" t="s">
        <v>44</v>
      </c>
      <c r="N17" s="9" t="s">
        <v>44</v>
      </c>
      <c r="O17" s="9" t="s">
        <v>44</v>
      </c>
      <c r="P17" s="9" t="s">
        <v>44</v>
      </c>
      <c r="Q17" s="9" t="s">
        <v>44</v>
      </c>
      <c r="R17" s="10">
        <v>6627800</v>
      </c>
      <c r="S17" s="9" t="s">
        <v>44</v>
      </c>
      <c r="T17" s="16">
        <v>9966686</v>
      </c>
      <c r="U17" s="16">
        <v>28567786</v>
      </c>
      <c r="V17" s="21">
        <v>0.50376987839101961</v>
      </c>
      <c r="W17" s="21">
        <v>1.866327483378126</v>
      </c>
      <c r="X17" s="17">
        <v>28682400</v>
      </c>
      <c r="Y17" s="17">
        <v>28682400</v>
      </c>
      <c r="Z17" s="21">
        <v>4.0120014900699719E-3</v>
      </c>
      <c r="AA17" s="21">
        <v>0</v>
      </c>
      <c r="AB17" s="38">
        <v>28914235.739999998</v>
      </c>
      <c r="AC17" s="38">
        <v>28914235.739999998</v>
      </c>
      <c r="AD17" s="21">
        <v>8.0828570830893121E-3</v>
      </c>
      <c r="AE17" s="21">
        <v>0</v>
      </c>
      <c r="AF17" s="46">
        <v>28914236</v>
      </c>
      <c r="AG17" s="38">
        <v>28914236</v>
      </c>
      <c r="AH17" s="21"/>
      <c r="AI17" s="20"/>
      <c r="AJ17" s="46">
        <v>28914236</v>
      </c>
      <c r="AK17" s="38">
        <v>28914236</v>
      </c>
      <c r="AL17" s="38">
        <v>28914236</v>
      </c>
      <c r="AM17" s="38">
        <v>28914236</v>
      </c>
      <c r="AN17" s="21"/>
      <c r="AO17" s="20"/>
      <c r="AP17" s="46">
        <v>28914236</v>
      </c>
      <c r="AQ17" s="38">
        <v>28914236</v>
      </c>
      <c r="AR17" s="38">
        <v>28914236</v>
      </c>
      <c r="AS17" s="38">
        <v>28914236</v>
      </c>
      <c r="AT17" s="21"/>
      <c r="AU17" s="20"/>
      <c r="AV17" s="46">
        <v>28914236</v>
      </c>
      <c r="AW17" s="38">
        <v>28914236</v>
      </c>
      <c r="AX17" s="38">
        <v>28914236</v>
      </c>
      <c r="AY17" s="21"/>
      <c r="AZ17" s="20"/>
      <c r="BA17" s="46">
        <v>28914236</v>
      </c>
      <c r="BB17" s="38">
        <v>28914236</v>
      </c>
      <c r="BC17" s="38">
        <v>28914236</v>
      </c>
      <c r="BD17" s="38">
        <v>28914236</v>
      </c>
      <c r="BE17" s="21"/>
      <c r="BF17" s="20"/>
      <c r="BG17" s="46">
        <v>28914236</v>
      </c>
      <c r="BH17" s="38">
        <v>28914236</v>
      </c>
      <c r="BI17" s="38">
        <v>28914236</v>
      </c>
      <c r="BJ17" s="28"/>
      <c r="BK17" s="28"/>
      <c r="BL17" s="46">
        <v>28914236</v>
      </c>
      <c r="BM17" s="394"/>
      <c r="BN17" s="394"/>
      <c r="BO17" s="42">
        <v>28914236</v>
      </c>
      <c r="BP17" s="42">
        <v>28914236</v>
      </c>
      <c r="BQ17" s="42">
        <v>28914236</v>
      </c>
      <c r="BR17" s="42">
        <v>28914236</v>
      </c>
      <c r="BS17" s="394"/>
      <c r="BT17" s="394"/>
      <c r="BU17" s="18">
        <f>IFERROR(BL17/BH17-1,"N/A")</f>
        <v>0</v>
      </c>
      <c r="BV17" s="426">
        <f>IFERROR(BQ17/BL17-1,"N/A")</f>
        <v>0</v>
      </c>
      <c r="BW17" s="50">
        <v>28914236</v>
      </c>
      <c r="BX17" s="51">
        <v>28914236</v>
      </c>
      <c r="BY17" s="51">
        <v>28914236</v>
      </c>
      <c r="BZ17" s="51">
        <v>28914236</v>
      </c>
      <c r="CA17" s="51">
        <v>28914236</v>
      </c>
      <c r="CB17" s="51">
        <v>28914236</v>
      </c>
      <c r="CC17" s="51">
        <v>28914236</v>
      </c>
      <c r="CD17" s="51">
        <v>28914236</v>
      </c>
      <c r="CE17" s="51">
        <v>28914236</v>
      </c>
      <c r="CF17" s="18">
        <f>IFERROR(BW17/BQ17-1,"N/A")</f>
        <v>0</v>
      </c>
      <c r="CG17" s="484">
        <f>IFERROR(CD17/BW17-1,"N/A")</f>
        <v>0</v>
      </c>
      <c r="CH17" s="50">
        <v>28914236</v>
      </c>
      <c r="CI17" s="51">
        <v>28914236</v>
      </c>
      <c r="CJ17" s="51">
        <v>28914236</v>
      </c>
      <c r="CK17" s="51">
        <v>28914236</v>
      </c>
      <c r="CL17" s="51">
        <v>28914236</v>
      </c>
      <c r="CM17" s="51">
        <f>SUM(CM18:CM21)</f>
        <v>28914236</v>
      </c>
      <c r="CN17" s="51">
        <f>SUM(CN18:CN21)</f>
        <v>28914236</v>
      </c>
      <c r="CO17" s="51">
        <f>SUM(CO18:CO21)</f>
        <v>28914236</v>
      </c>
      <c r="CP17" s="51">
        <f>SUM(CP18:CP21)</f>
        <v>28914236</v>
      </c>
      <c r="CQ17" s="18">
        <f>IFERROR(CH17/CD17-1,"N/A")</f>
        <v>0</v>
      </c>
      <c r="CR17" s="426">
        <f>IFERROR(CO17/CH17-1,"N/A")</f>
        <v>0</v>
      </c>
      <c r="CS17" s="51">
        <f t="shared" ref="CS17:CY17" si="10">SUM(CS18:CS21)</f>
        <v>28914236</v>
      </c>
      <c r="CT17" s="51">
        <f t="shared" si="10"/>
        <v>28914236</v>
      </c>
      <c r="CU17" s="51">
        <f t="shared" si="10"/>
        <v>28914236</v>
      </c>
      <c r="CV17" s="51">
        <f t="shared" si="10"/>
        <v>28914236</v>
      </c>
      <c r="CW17" s="51">
        <f t="shared" si="10"/>
        <v>28914236</v>
      </c>
      <c r="CX17" s="51">
        <f t="shared" si="10"/>
        <v>28914236</v>
      </c>
      <c r="CY17" s="51">
        <f t="shared" si="10"/>
        <v>28914236</v>
      </c>
      <c r="CZ17" s="51">
        <f t="shared" ref="CZ17:DA17" si="11">SUM(CZ18:CZ21)</f>
        <v>28914236</v>
      </c>
      <c r="DA17" s="51">
        <f t="shared" si="11"/>
        <v>28914236</v>
      </c>
      <c r="DB17" s="18">
        <f>IFERROR(CS17/CO17-1,"N/A")</f>
        <v>0</v>
      </c>
      <c r="DC17" s="426">
        <f>IFERROR(CZ17/CS17-1,"N/A")</f>
        <v>0</v>
      </c>
      <c r="DE17" s="51">
        <f t="shared" ref="DE17" si="12">SUM(DE18:DE21)</f>
        <v>28914236</v>
      </c>
      <c r="DF17" s="395"/>
      <c r="DG17" s="395"/>
      <c r="DH17" s="395"/>
      <c r="DI17" s="395"/>
      <c r="DJ17" s="395"/>
      <c r="DK17" s="395"/>
      <c r="DL17" s="395"/>
      <c r="DM17" s="395"/>
      <c r="DN17" s="18">
        <f>IFERROR(DE17/DA17-1,"N/A")</f>
        <v>0</v>
      </c>
      <c r="DO17" s="426">
        <f>IFERROR(DL17/DE17-1,"N/A")</f>
        <v>-1</v>
      </c>
      <c r="DP17" s="70" t="s">
        <v>202</v>
      </c>
      <c r="DQ17" s="469"/>
      <c r="DR17" s="19"/>
    </row>
    <row r="18" spans="1:122" ht="38.25">
      <c r="A18" s="2" t="str">
        <f t="shared" si="2"/>
        <v/>
      </c>
      <c r="C18" s="32" t="s">
        <v>32</v>
      </c>
      <c r="D18" s="5" t="s">
        <v>201</v>
      </c>
      <c r="E18" s="5"/>
      <c r="F18" s="5">
        <v>767</v>
      </c>
      <c r="G18" s="5">
        <v>11011</v>
      </c>
      <c r="H18" s="8"/>
      <c r="I18" s="67" t="s">
        <v>48</v>
      </c>
      <c r="J18" s="9"/>
      <c r="K18" s="9"/>
      <c r="L18" s="9"/>
      <c r="M18" s="28"/>
      <c r="N18" s="9"/>
      <c r="O18" s="9"/>
      <c r="P18" s="9"/>
      <c r="Q18" s="9"/>
      <c r="R18" s="10"/>
      <c r="S18" s="9"/>
      <c r="T18" s="16"/>
      <c r="U18" s="16"/>
      <c r="V18" s="21"/>
      <c r="W18" s="21"/>
      <c r="X18" s="17"/>
      <c r="Y18" s="17"/>
      <c r="Z18" s="21"/>
      <c r="AA18" s="21"/>
      <c r="AB18" s="38">
        <v>28914235.739999998</v>
      </c>
      <c r="AC18" s="38">
        <v>28914235.739999998</v>
      </c>
      <c r="AD18" s="21"/>
      <c r="AE18" s="21"/>
      <c r="AF18" s="46">
        <v>28914236</v>
      </c>
      <c r="AG18" s="38">
        <v>28914236</v>
      </c>
      <c r="AH18" s="21"/>
      <c r="AI18" s="20"/>
      <c r="AJ18" s="46">
        <v>28914236</v>
      </c>
      <c r="AK18" s="38">
        <v>28914236</v>
      </c>
      <c r="AL18" s="38">
        <v>28914236</v>
      </c>
      <c r="AM18" s="38">
        <v>28914236</v>
      </c>
      <c r="AN18" s="21"/>
      <c r="AO18" s="20"/>
      <c r="AP18" s="46">
        <v>28914236</v>
      </c>
      <c r="AQ18" s="38">
        <v>28914236</v>
      </c>
      <c r="AR18" s="38">
        <v>28914236</v>
      </c>
      <c r="AS18" s="38">
        <v>28914236</v>
      </c>
      <c r="AT18" s="21"/>
      <c r="AU18" s="20"/>
      <c r="AV18" s="46">
        <v>28914236</v>
      </c>
      <c r="AW18" s="38">
        <v>28914236</v>
      </c>
      <c r="AX18" s="38">
        <v>28914236</v>
      </c>
      <c r="AY18" s="21"/>
      <c r="AZ18" s="20"/>
      <c r="BA18" s="46">
        <v>28914236</v>
      </c>
      <c r="BB18" s="38">
        <v>28914236</v>
      </c>
      <c r="BC18" s="38">
        <v>28914236</v>
      </c>
      <c r="BD18" s="38">
        <v>28914236</v>
      </c>
      <c r="BE18" s="21"/>
      <c r="BF18" s="20"/>
      <c r="BG18" s="46">
        <v>28914236</v>
      </c>
      <c r="BH18" s="38">
        <v>28914236</v>
      </c>
      <c r="BI18" s="38">
        <v>28914236</v>
      </c>
      <c r="BJ18" s="28"/>
      <c r="BK18" s="28"/>
      <c r="BL18" s="46">
        <v>28914236</v>
      </c>
      <c r="BM18" s="394"/>
      <c r="BN18" s="394"/>
      <c r="BO18" s="42">
        <v>28914236</v>
      </c>
      <c r="BP18" s="42">
        <v>28914236</v>
      </c>
      <c r="BQ18" s="42">
        <v>28914236</v>
      </c>
      <c r="BR18" s="42">
        <v>28914236</v>
      </c>
      <c r="BS18" s="394"/>
      <c r="BT18" s="394"/>
      <c r="BU18" s="28"/>
      <c r="BV18" s="339"/>
      <c r="BW18" s="50">
        <v>28914236</v>
      </c>
      <c r="BX18" s="51">
        <v>28914236</v>
      </c>
      <c r="BY18" s="51">
        <v>28914236</v>
      </c>
      <c r="BZ18" s="51">
        <v>28914236</v>
      </c>
      <c r="CA18" s="51">
        <v>28914236</v>
      </c>
      <c r="CB18" s="51">
        <v>28914236</v>
      </c>
      <c r="CC18" s="51">
        <v>28914236</v>
      </c>
      <c r="CD18" s="51">
        <v>28914236</v>
      </c>
      <c r="CE18" s="51">
        <v>28914236</v>
      </c>
      <c r="CF18" s="28"/>
      <c r="CG18" s="485"/>
      <c r="CH18" s="50">
        <v>28914236</v>
      </c>
      <c r="CI18" s="51">
        <v>28914236</v>
      </c>
      <c r="CJ18" s="51">
        <v>28914236</v>
      </c>
      <c r="CK18" s="51">
        <v>28914236</v>
      </c>
      <c r="CL18" s="51">
        <v>28914236</v>
      </c>
      <c r="CM18" s="51">
        <v>28914236</v>
      </c>
      <c r="CN18" s="51">
        <v>28914236</v>
      </c>
      <c r="CO18" s="51">
        <v>28914236</v>
      </c>
      <c r="CP18" s="51">
        <v>28914236</v>
      </c>
      <c r="CQ18" s="28"/>
      <c r="CR18" s="339"/>
      <c r="CS18" s="51">
        <v>28914236</v>
      </c>
      <c r="CT18" s="51">
        <v>28914236</v>
      </c>
      <c r="CU18" s="51">
        <v>28914236</v>
      </c>
      <c r="CV18" s="51">
        <v>28914236</v>
      </c>
      <c r="CW18" s="51">
        <v>28914236</v>
      </c>
      <c r="CX18" s="51">
        <v>28914236</v>
      </c>
      <c r="CY18" s="51">
        <v>28914236</v>
      </c>
      <c r="CZ18" s="51">
        <v>28914236</v>
      </c>
      <c r="DA18" s="51">
        <v>28914236</v>
      </c>
      <c r="DB18" s="28"/>
      <c r="DC18" s="339"/>
      <c r="DE18" s="51">
        <v>28914236</v>
      </c>
      <c r="DF18" s="395"/>
      <c r="DG18" s="395"/>
      <c r="DH18" s="395"/>
      <c r="DI18" s="395"/>
      <c r="DJ18" s="395"/>
      <c r="DK18" s="395"/>
      <c r="DL18" s="395"/>
      <c r="DM18" s="395"/>
      <c r="DN18" s="28"/>
      <c r="DO18" s="339"/>
      <c r="DP18" s="70"/>
      <c r="DQ18" s="469"/>
      <c r="DR18" s="19"/>
    </row>
    <row r="19" spans="1:122">
      <c r="A19" s="2" t="str">
        <f t="shared" si="2"/>
        <v/>
      </c>
      <c r="C19" s="32" t="s">
        <v>32</v>
      </c>
      <c r="D19" s="5" t="s">
        <v>201</v>
      </c>
      <c r="E19" s="5"/>
      <c r="F19" s="5">
        <v>767</v>
      </c>
      <c r="G19" s="5">
        <v>11012</v>
      </c>
      <c r="H19" s="8"/>
      <c r="I19" s="67" t="s">
        <v>49</v>
      </c>
      <c r="J19" s="9"/>
      <c r="K19" s="9"/>
      <c r="L19" s="9"/>
      <c r="M19" s="28"/>
      <c r="N19" s="9"/>
      <c r="O19" s="9"/>
      <c r="P19" s="9"/>
      <c r="Q19" s="9"/>
      <c r="R19" s="10"/>
      <c r="S19" s="9"/>
      <c r="T19" s="16"/>
      <c r="U19" s="16"/>
      <c r="V19" s="21"/>
      <c r="W19" s="21"/>
      <c r="X19" s="17"/>
      <c r="Y19" s="17"/>
      <c r="Z19" s="21"/>
      <c r="AA19" s="21"/>
      <c r="AB19" s="38">
        <v>0</v>
      </c>
      <c r="AC19" s="38">
        <v>0</v>
      </c>
      <c r="AD19" s="21"/>
      <c r="AE19" s="21"/>
      <c r="AF19" s="46">
        <v>0</v>
      </c>
      <c r="AG19" s="38">
        <v>0</v>
      </c>
      <c r="AH19" s="21"/>
      <c r="AI19" s="20"/>
      <c r="AJ19" s="46">
        <v>0</v>
      </c>
      <c r="AK19" s="38">
        <v>0</v>
      </c>
      <c r="AL19" s="38">
        <v>0</v>
      </c>
      <c r="AM19" s="38">
        <v>0</v>
      </c>
      <c r="AN19" s="21"/>
      <c r="AO19" s="20"/>
      <c r="AP19" s="46">
        <v>0</v>
      </c>
      <c r="AQ19" s="38">
        <v>0</v>
      </c>
      <c r="AR19" s="38">
        <v>0</v>
      </c>
      <c r="AS19" s="38">
        <v>0</v>
      </c>
      <c r="AT19" s="21"/>
      <c r="AU19" s="20"/>
      <c r="AV19" s="46">
        <v>0</v>
      </c>
      <c r="AW19" s="38">
        <v>0</v>
      </c>
      <c r="AX19" s="38">
        <v>0</v>
      </c>
      <c r="AY19" s="21"/>
      <c r="AZ19" s="20"/>
      <c r="BA19" s="46">
        <v>0</v>
      </c>
      <c r="BB19" s="38">
        <v>0</v>
      </c>
      <c r="BC19" s="38">
        <v>0</v>
      </c>
      <c r="BD19" s="38">
        <v>0</v>
      </c>
      <c r="BE19" s="21"/>
      <c r="BF19" s="20"/>
      <c r="BG19" s="46">
        <v>0</v>
      </c>
      <c r="BH19" s="38">
        <v>0</v>
      </c>
      <c r="BI19" s="38">
        <v>0</v>
      </c>
      <c r="BJ19" s="28"/>
      <c r="BK19" s="28"/>
      <c r="BL19" s="46">
        <v>0</v>
      </c>
      <c r="BM19" s="394"/>
      <c r="BN19" s="394"/>
      <c r="BO19" s="42">
        <v>0</v>
      </c>
      <c r="BP19" s="42">
        <v>0</v>
      </c>
      <c r="BQ19" s="42">
        <v>0</v>
      </c>
      <c r="BR19" s="42">
        <v>0</v>
      </c>
      <c r="BS19" s="394"/>
      <c r="BT19" s="394"/>
      <c r="BU19" s="28"/>
      <c r="BV19" s="339"/>
      <c r="BW19" s="50">
        <v>0</v>
      </c>
      <c r="BX19" s="51">
        <v>0</v>
      </c>
      <c r="BY19" s="51">
        <v>0</v>
      </c>
      <c r="BZ19" s="51">
        <v>0</v>
      </c>
      <c r="CA19" s="51">
        <v>0</v>
      </c>
      <c r="CB19" s="51">
        <v>0</v>
      </c>
      <c r="CC19" s="51">
        <v>0</v>
      </c>
      <c r="CD19" s="51">
        <v>0</v>
      </c>
      <c r="CE19" s="51">
        <v>0</v>
      </c>
      <c r="CF19" s="28"/>
      <c r="CG19" s="485"/>
      <c r="CH19" s="50">
        <v>0</v>
      </c>
      <c r="CI19" s="51">
        <v>0</v>
      </c>
      <c r="CJ19" s="51">
        <v>0</v>
      </c>
      <c r="CK19" s="51">
        <v>0</v>
      </c>
      <c r="CL19" s="51">
        <v>0</v>
      </c>
      <c r="CM19" s="51">
        <v>0</v>
      </c>
      <c r="CN19" s="51">
        <v>0</v>
      </c>
      <c r="CO19" s="51">
        <v>0</v>
      </c>
      <c r="CP19" s="51">
        <v>0</v>
      </c>
      <c r="CQ19" s="28"/>
      <c r="CR19" s="339"/>
      <c r="CS19" s="51">
        <v>0</v>
      </c>
      <c r="CT19" s="51">
        <v>0</v>
      </c>
      <c r="CU19" s="51">
        <v>0</v>
      </c>
      <c r="CV19" s="51">
        <v>0</v>
      </c>
      <c r="CW19" s="51">
        <v>0</v>
      </c>
      <c r="CX19" s="51">
        <v>0</v>
      </c>
      <c r="CY19" s="51">
        <v>0</v>
      </c>
      <c r="CZ19" s="51">
        <v>0</v>
      </c>
      <c r="DA19" s="51">
        <v>0</v>
      </c>
      <c r="DB19" s="28"/>
      <c r="DC19" s="339"/>
      <c r="DE19" s="51">
        <v>0</v>
      </c>
      <c r="DF19" s="395"/>
      <c r="DG19" s="395"/>
      <c r="DH19" s="395"/>
      <c r="DI19" s="395"/>
      <c r="DJ19" s="395"/>
      <c r="DK19" s="395"/>
      <c r="DL19" s="395"/>
      <c r="DM19" s="395"/>
      <c r="DN19" s="28"/>
      <c r="DO19" s="339"/>
      <c r="DP19" s="70"/>
      <c r="DQ19" s="469"/>
      <c r="DR19" s="19"/>
    </row>
    <row r="20" spans="1:122">
      <c r="A20" s="2" t="str">
        <f t="shared" si="2"/>
        <v/>
      </c>
      <c r="C20" s="32" t="s">
        <v>32</v>
      </c>
      <c r="D20" s="5" t="s">
        <v>201</v>
      </c>
      <c r="E20" s="5"/>
      <c r="F20" s="5">
        <v>767</v>
      </c>
      <c r="G20" s="5">
        <v>11183</v>
      </c>
      <c r="H20" s="8"/>
      <c r="I20" s="67" t="s">
        <v>49</v>
      </c>
      <c r="J20" s="9"/>
      <c r="K20" s="9"/>
      <c r="L20" s="9"/>
      <c r="M20" s="28"/>
      <c r="N20" s="9"/>
      <c r="O20" s="9"/>
      <c r="P20" s="9"/>
      <c r="Q20" s="9"/>
      <c r="R20" s="10"/>
      <c r="S20" s="9"/>
      <c r="T20" s="16"/>
      <c r="U20" s="16"/>
      <c r="V20" s="21"/>
      <c r="W20" s="21"/>
      <c r="X20" s="17"/>
      <c r="Y20" s="17"/>
      <c r="Z20" s="21"/>
      <c r="AA20" s="21"/>
      <c r="AB20" s="38">
        <v>0</v>
      </c>
      <c r="AC20" s="38">
        <v>0</v>
      </c>
      <c r="AD20" s="21"/>
      <c r="AE20" s="21"/>
      <c r="AF20" s="46">
        <v>0</v>
      </c>
      <c r="AG20" s="38">
        <v>0</v>
      </c>
      <c r="AH20" s="21"/>
      <c r="AI20" s="20"/>
      <c r="AJ20" s="46">
        <v>0</v>
      </c>
      <c r="AK20" s="38">
        <v>0</v>
      </c>
      <c r="AL20" s="38">
        <v>0</v>
      </c>
      <c r="AM20" s="38">
        <v>0</v>
      </c>
      <c r="AN20" s="21"/>
      <c r="AO20" s="20"/>
      <c r="AP20" s="46">
        <v>0</v>
      </c>
      <c r="AQ20" s="38">
        <v>0</v>
      </c>
      <c r="AR20" s="38">
        <v>0</v>
      </c>
      <c r="AS20" s="38">
        <v>0</v>
      </c>
      <c r="AT20" s="21"/>
      <c r="AU20" s="20"/>
      <c r="AV20" s="46">
        <v>0</v>
      </c>
      <c r="AW20" s="38">
        <v>0</v>
      </c>
      <c r="AX20" s="38">
        <v>0</v>
      </c>
      <c r="AY20" s="21"/>
      <c r="AZ20" s="20"/>
      <c r="BA20" s="46">
        <v>0</v>
      </c>
      <c r="BB20" s="38">
        <v>0</v>
      </c>
      <c r="BC20" s="38">
        <v>0</v>
      </c>
      <c r="BD20" s="38">
        <v>0</v>
      </c>
      <c r="BE20" s="21"/>
      <c r="BF20" s="20"/>
      <c r="BG20" s="46">
        <v>0</v>
      </c>
      <c r="BH20" s="38">
        <v>0</v>
      </c>
      <c r="BI20" s="38">
        <v>0</v>
      </c>
      <c r="BJ20" s="28"/>
      <c r="BK20" s="28"/>
      <c r="BL20" s="46">
        <v>0</v>
      </c>
      <c r="BM20" s="394"/>
      <c r="BN20" s="394"/>
      <c r="BO20" s="42">
        <v>0</v>
      </c>
      <c r="BP20" s="42">
        <v>0</v>
      </c>
      <c r="BQ20" s="42">
        <v>0</v>
      </c>
      <c r="BR20" s="42">
        <v>0</v>
      </c>
      <c r="BS20" s="394"/>
      <c r="BT20" s="394"/>
      <c r="BU20" s="28"/>
      <c r="BV20" s="339"/>
      <c r="BW20" s="50">
        <v>0</v>
      </c>
      <c r="BX20" s="51">
        <v>0</v>
      </c>
      <c r="BY20" s="51">
        <v>0</v>
      </c>
      <c r="BZ20" s="51">
        <v>0</v>
      </c>
      <c r="CA20" s="51">
        <v>0</v>
      </c>
      <c r="CB20" s="51">
        <v>0</v>
      </c>
      <c r="CC20" s="51">
        <v>0</v>
      </c>
      <c r="CD20" s="51">
        <v>0</v>
      </c>
      <c r="CE20" s="51">
        <v>0</v>
      </c>
      <c r="CF20" s="28"/>
      <c r="CG20" s="485"/>
      <c r="CH20" s="50">
        <v>0</v>
      </c>
      <c r="CI20" s="51">
        <v>0</v>
      </c>
      <c r="CJ20" s="51">
        <v>0</v>
      </c>
      <c r="CK20" s="51">
        <v>0</v>
      </c>
      <c r="CL20" s="51">
        <v>0</v>
      </c>
      <c r="CM20" s="51">
        <v>0</v>
      </c>
      <c r="CN20" s="51">
        <v>0</v>
      </c>
      <c r="CO20" s="51">
        <v>0</v>
      </c>
      <c r="CP20" s="51">
        <v>0</v>
      </c>
      <c r="CQ20" s="28"/>
      <c r="CR20" s="339"/>
      <c r="CS20" s="51">
        <v>0</v>
      </c>
      <c r="CT20" s="51">
        <v>0</v>
      </c>
      <c r="CU20" s="51">
        <v>0</v>
      </c>
      <c r="CV20" s="51">
        <v>0</v>
      </c>
      <c r="CW20" s="51">
        <v>0</v>
      </c>
      <c r="CX20" s="51">
        <v>0</v>
      </c>
      <c r="CY20" s="51">
        <v>0</v>
      </c>
      <c r="CZ20" s="51">
        <v>0</v>
      </c>
      <c r="DA20" s="51">
        <v>0</v>
      </c>
      <c r="DB20" s="28"/>
      <c r="DC20" s="339"/>
      <c r="DE20" s="51">
        <v>0</v>
      </c>
      <c r="DF20" s="395"/>
      <c r="DG20" s="395"/>
      <c r="DH20" s="395"/>
      <c r="DI20" s="395"/>
      <c r="DJ20" s="395"/>
      <c r="DK20" s="395"/>
      <c r="DL20" s="395"/>
      <c r="DM20" s="395"/>
      <c r="DN20" s="28"/>
      <c r="DO20" s="339"/>
      <c r="DP20" s="70"/>
      <c r="DQ20" s="469"/>
      <c r="DR20" s="19"/>
    </row>
    <row r="21" spans="1:122">
      <c r="A21" s="2" t="str">
        <f t="shared" si="2"/>
        <v/>
      </c>
      <c r="C21" s="32" t="s">
        <v>32</v>
      </c>
      <c r="D21" s="5" t="s">
        <v>201</v>
      </c>
      <c r="E21" s="5"/>
      <c r="F21" s="5">
        <v>767</v>
      </c>
      <c r="G21" s="5">
        <v>11184</v>
      </c>
      <c r="H21" s="8"/>
      <c r="I21" s="67" t="s">
        <v>49</v>
      </c>
      <c r="J21" s="9"/>
      <c r="K21" s="9"/>
      <c r="L21" s="9"/>
      <c r="M21" s="28"/>
      <c r="N21" s="9"/>
      <c r="O21" s="9"/>
      <c r="P21" s="9"/>
      <c r="Q21" s="9"/>
      <c r="R21" s="10"/>
      <c r="S21" s="9"/>
      <c r="T21" s="16"/>
      <c r="U21" s="16"/>
      <c r="V21" s="21"/>
      <c r="W21" s="21"/>
      <c r="X21" s="17"/>
      <c r="Y21" s="17"/>
      <c r="Z21" s="21"/>
      <c r="AA21" s="21"/>
      <c r="AB21" s="38">
        <v>0</v>
      </c>
      <c r="AC21" s="38">
        <v>0</v>
      </c>
      <c r="AD21" s="21"/>
      <c r="AE21" s="21"/>
      <c r="AF21" s="46">
        <v>0</v>
      </c>
      <c r="AG21" s="38">
        <v>0</v>
      </c>
      <c r="AH21" s="21"/>
      <c r="AI21" s="20"/>
      <c r="AJ21" s="46">
        <v>0</v>
      </c>
      <c r="AK21" s="38">
        <v>0</v>
      </c>
      <c r="AL21" s="38">
        <v>0</v>
      </c>
      <c r="AM21" s="38">
        <v>0</v>
      </c>
      <c r="AN21" s="21"/>
      <c r="AO21" s="20"/>
      <c r="AP21" s="46">
        <v>0</v>
      </c>
      <c r="AQ21" s="38">
        <v>0</v>
      </c>
      <c r="AR21" s="38">
        <v>0</v>
      </c>
      <c r="AS21" s="38">
        <v>0</v>
      </c>
      <c r="AT21" s="21"/>
      <c r="AU21" s="20"/>
      <c r="AV21" s="46">
        <v>0</v>
      </c>
      <c r="AW21" s="38">
        <v>0</v>
      </c>
      <c r="AX21" s="38">
        <v>0</v>
      </c>
      <c r="AY21" s="21"/>
      <c r="AZ21" s="20"/>
      <c r="BA21" s="46">
        <v>0</v>
      </c>
      <c r="BB21" s="38">
        <v>0</v>
      </c>
      <c r="BC21" s="38">
        <v>0</v>
      </c>
      <c r="BD21" s="38">
        <v>0</v>
      </c>
      <c r="BE21" s="21"/>
      <c r="BF21" s="20"/>
      <c r="BG21" s="46">
        <v>0</v>
      </c>
      <c r="BH21" s="38">
        <v>0</v>
      </c>
      <c r="BI21" s="38">
        <v>0</v>
      </c>
      <c r="BJ21" s="28"/>
      <c r="BK21" s="28"/>
      <c r="BL21" s="46">
        <v>0</v>
      </c>
      <c r="BM21" s="394"/>
      <c r="BN21" s="394"/>
      <c r="BO21" s="42">
        <v>0</v>
      </c>
      <c r="BP21" s="42">
        <v>0</v>
      </c>
      <c r="BQ21" s="42">
        <v>0</v>
      </c>
      <c r="BR21" s="42">
        <v>0</v>
      </c>
      <c r="BS21" s="394"/>
      <c r="BT21" s="394"/>
      <c r="BU21" s="28"/>
      <c r="BV21" s="339"/>
      <c r="BW21" s="50">
        <v>0</v>
      </c>
      <c r="BX21" s="51">
        <v>0</v>
      </c>
      <c r="BY21" s="51">
        <v>0</v>
      </c>
      <c r="BZ21" s="51">
        <v>0</v>
      </c>
      <c r="CA21" s="51">
        <v>0</v>
      </c>
      <c r="CB21" s="51">
        <v>0</v>
      </c>
      <c r="CC21" s="51">
        <v>0</v>
      </c>
      <c r="CD21" s="51">
        <v>0</v>
      </c>
      <c r="CE21" s="51">
        <v>0</v>
      </c>
      <c r="CF21" s="28"/>
      <c r="CG21" s="485"/>
      <c r="CH21" s="50">
        <v>0</v>
      </c>
      <c r="CI21" s="51">
        <v>0</v>
      </c>
      <c r="CJ21" s="51">
        <v>0</v>
      </c>
      <c r="CK21" s="51">
        <v>0</v>
      </c>
      <c r="CL21" s="51">
        <v>0</v>
      </c>
      <c r="CM21" s="51">
        <v>0</v>
      </c>
      <c r="CN21" s="51">
        <v>0</v>
      </c>
      <c r="CO21" s="51">
        <v>0</v>
      </c>
      <c r="CP21" s="51">
        <v>0</v>
      </c>
      <c r="CQ21" s="28"/>
      <c r="CR21" s="339"/>
      <c r="CS21" s="51">
        <v>0</v>
      </c>
      <c r="CT21" s="51">
        <v>0</v>
      </c>
      <c r="CU21" s="51">
        <v>0</v>
      </c>
      <c r="CV21" s="51">
        <v>0</v>
      </c>
      <c r="CW21" s="51">
        <v>0</v>
      </c>
      <c r="CX21" s="51">
        <v>0</v>
      </c>
      <c r="CY21" s="51">
        <v>0</v>
      </c>
      <c r="CZ21" s="51">
        <v>0</v>
      </c>
      <c r="DA21" s="51">
        <v>0</v>
      </c>
      <c r="DB21" s="28"/>
      <c r="DC21" s="339"/>
      <c r="DE21" s="51">
        <v>0</v>
      </c>
      <c r="DF21" s="395"/>
      <c r="DG21" s="395"/>
      <c r="DH21" s="395"/>
      <c r="DI21" s="395"/>
      <c r="DJ21" s="395"/>
      <c r="DK21" s="395"/>
      <c r="DL21" s="395"/>
      <c r="DM21" s="395"/>
      <c r="DN21" s="28"/>
      <c r="DO21" s="339"/>
      <c r="DP21" s="70"/>
      <c r="DQ21" s="469"/>
      <c r="DR21" s="19"/>
    </row>
    <row r="22" spans="1:122" ht="25.5">
      <c r="A22" s="2" t="str">
        <f>LEFT(B22,9)</f>
        <v>TP2011093</v>
      </c>
      <c r="B22" s="19" t="s">
        <v>441</v>
      </c>
      <c r="C22" s="33" t="s">
        <v>29</v>
      </c>
      <c r="D22" s="7" t="s">
        <v>199</v>
      </c>
      <c r="E22" s="7"/>
      <c r="F22" s="4" t="s">
        <v>31</v>
      </c>
      <c r="G22" s="4" t="s">
        <v>31</v>
      </c>
      <c r="H22" s="8">
        <v>41913</v>
      </c>
      <c r="I22" s="13" t="s">
        <v>54</v>
      </c>
      <c r="J22" s="9"/>
      <c r="K22" s="9"/>
      <c r="L22" s="9"/>
      <c r="M22" s="28"/>
      <c r="N22" s="26"/>
      <c r="O22" s="25"/>
      <c r="P22" s="30"/>
      <c r="Q22" s="10"/>
      <c r="R22" s="10"/>
      <c r="S22" s="28"/>
      <c r="T22" s="29"/>
      <c r="U22" s="29"/>
      <c r="V22" s="21"/>
      <c r="W22" s="21"/>
      <c r="X22" s="17"/>
      <c r="Y22" s="17">
        <v>10780000</v>
      </c>
      <c r="Z22" s="21"/>
      <c r="AA22" s="21"/>
      <c r="AB22" s="40">
        <v>10166784.779999999</v>
      </c>
      <c r="AC22" s="40">
        <v>10250000</v>
      </c>
      <c r="AD22" s="18">
        <f>AB22/Y22-1</f>
        <v>-5.6884528756957375E-2</v>
      </c>
      <c r="AE22" s="18">
        <f>AC22/AB22-1</f>
        <v>8.1850085155437124E-3</v>
      </c>
      <c r="AF22" s="47">
        <v>10218098.369999999</v>
      </c>
      <c r="AG22" s="42">
        <v>10218098.369999999</v>
      </c>
      <c r="AH22" s="18">
        <f>AF22/AC22-1</f>
        <v>-3.1123541463415894E-3</v>
      </c>
      <c r="AI22" s="44">
        <f>AG22/AF22-1</f>
        <v>0</v>
      </c>
      <c r="AJ22" s="47">
        <v>10218098.369999999</v>
      </c>
      <c r="AK22" s="42">
        <v>10218098.369999999</v>
      </c>
      <c r="AL22" s="42">
        <v>10218098.369999999</v>
      </c>
      <c r="AM22" s="42">
        <v>10218098.369999999</v>
      </c>
      <c r="AN22" s="18">
        <f>AJ22/AG22-1</f>
        <v>0</v>
      </c>
      <c r="AO22" s="44">
        <f>AK22/AJ22-1</f>
        <v>0</v>
      </c>
      <c r="AP22" s="47">
        <v>10218098.369999999</v>
      </c>
      <c r="AQ22" s="42">
        <v>10218098.369999999</v>
      </c>
      <c r="AR22" s="42">
        <v>10218098.369999999</v>
      </c>
      <c r="AS22" s="42">
        <v>10218098.369999999</v>
      </c>
      <c r="AT22" s="18">
        <f>AP22/AL22-1</f>
        <v>0</v>
      </c>
      <c r="AU22" s="44">
        <f>AQ22/AP22-1</f>
        <v>0</v>
      </c>
      <c r="AV22" s="47">
        <v>10218098.369999999</v>
      </c>
      <c r="AW22" s="42">
        <v>10218098.369999999</v>
      </c>
      <c r="AX22" s="42">
        <v>10218098.369999999</v>
      </c>
      <c r="AY22" s="18">
        <f>AV22/AR22-1</f>
        <v>0</v>
      </c>
      <c r="AZ22" s="44">
        <f>AS22/AV22-1</f>
        <v>0</v>
      </c>
      <c r="BA22" s="47">
        <v>10218098.369999999</v>
      </c>
      <c r="BB22" s="42">
        <v>10218098.369999999</v>
      </c>
      <c r="BC22" s="42">
        <v>10218098.369999999</v>
      </c>
      <c r="BD22" s="42">
        <v>10218098.369999999</v>
      </c>
      <c r="BE22" s="18">
        <f>BA22/AW22-1</f>
        <v>0</v>
      </c>
      <c r="BF22" s="44">
        <f>BB22/BA22-1</f>
        <v>0</v>
      </c>
      <c r="BG22" s="47">
        <v>10218098.369999999</v>
      </c>
      <c r="BH22" s="42">
        <v>10218098.369999999</v>
      </c>
      <c r="BI22" s="42">
        <v>10218098.369999999</v>
      </c>
      <c r="BJ22" s="18">
        <f>BG22/BC22-1</f>
        <v>0</v>
      </c>
      <c r="BK22" s="18">
        <f>BH22/BG22-1</f>
        <v>0</v>
      </c>
      <c r="BL22" s="46">
        <f>BL23</f>
        <v>10218098.369999999</v>
      </c>
      <c r="BM22" s="394"/>
      <c r="BN22" s="394"/>
      <c r="BO22" s="42">
        <v>10218098.369999999</v>
      </c>
      <c r="BP22" s="42">
        <v>10218098.369999999</v>
      </c>
      <c r="BQ22" s="42">
        <v>10218098.369999999</v>
      </c>
      <c r="BR22" s="42">
        <v>10218098.369999999</v>
      </c>
      <c r="BS22" s="394"/>
      <c r="BT22" s="394"/>
      <c r="BU22" s="18">
        <f>IFERROR(BL22/BH22-1,"N/A")</f>
        <v>0</v>
      </c>
      <c r="BV22" s="426">
        <f>IFERROR(BQ22/BL22-1,"N/A")</f>
        <v>0</v>
      </c>
      <c r="BW22" s="50">
        <v>10218098.369999999</v>
      </c>
      <c r="BX22" s="51">
        <v>10218098.369999999</v>
      </c>
      <c r="BY22" s="51">
        <v>10218098.369999999</v>
      </c>
      <c r="BZ22" s="51">
        <v>10218098.369999999</v>
      </c>
      <c r="CA22" s="51">
        <v>10218098.369999999</v>
      </c>
      <c r="CB22" s="51">
        <v>10218098.369999999</v>
      </c>
      <c r="CC22" s="51">
        <v>10218098.369999999</v>
      </c>
      <c r="CD22" s="51">
        <v>10218098.369999999</v>
      </c>
      <c r="CE22" s="51">
        <v>10218098.369999999</v>
      </c>
      <c r="CF22" s="18">
        <f>IFERROR(BW22/BQ22-1,"N/A")</f>
        <v>0</v>
      </c>
      <c r="CG22" s="484">
        <f>IFERROR(CD22/BW22-1,"N/A")</f>
        <v>0</v>
      </c>
      <c r="CH22" s="50">
        <v>10218098.369999999</v>
      </c>
      <c r="CI22" s="51">
        <v>10218098.369999999</v>
      </c>
      <c r="CJ22" s="51">
        <v>10218098.369999999</v>
      </c>
      <c r="CK22" s="51">
        <v>10218098.369999999</v>
      </c>
      <c r="CL22" s="51">
        <v>10218098.369999999</v>
      </c>
      <c r="CM22" s="51">
        <f>CM23</f>
        <v>10218098.369999999</v>
      </c>
      <c r="CN22" s="51">
        <f>CN23</f>
        <v>10218098.369999999</v>
      </c>
      <c r="CO22" s="51">
        <f>CO23</f>
        <v>10218098.369999999</v>
      </c>
      <c r="CP22" s="51">
        <f>CP23</f>
        <v>10218098.369999999</v>
      </c>
      <c r="CQ22" s="18">
        <f>IFERROR(CH22/CD22-1,"N/A")</f>
        <v>0</v>
      </c>
      <c r="CR22" s="426">
        <f>IFERROR(CO22/CH22-1,"N/A")</f>
        <v>0</v>
      </c>
      <c r="CS22" s="51">
        <f t="shared" ref="CS22:DA22" si="13">CS23</f>
        <v>10218098.369999999</v>
      </c>
      <c r="CT22" s="51">
        <f t="shared" si="13"/>
        <v>10218098.369999999</v>
      </c>
      <c r="CU22" s="51">
        <f t="shared" si="13"/>
        <v>10218098.369999999</v>
      </c>
      <c r="CV22" s="51">
        <f t="shared" si="13"/>
        <v>10218098.369999999</v>
      </c>
      <c r="CW22" s="51">
        <f t="shared" si="13"/>
        <v>10218098.369999999</v>
      </c>
      <c r="CX22" s="51">
        <f t="shared" si="13"/>
        <v>10218098.369999999</v>
      </c>
      <c r="CY22" s="51">
        <f t="shared" si="13"/>
        <v>10218098.369999999</v>
      </c>
      <c r="CZ22" s="51">
        <f t="shared" si="13"/>
        <v>10218098.369999999</v>
      </c>
      <c r="DA22" s="51">
        <f t="shared" si="13"/>
        <v>10218098.369999999</v>
      </c>
      <c r="DB22" s="18">
        <f>IFERROR(CS22/CO22-1,"N/A")</f>
        <v>0</v>
      </c>
      <c r="DC22" s="426">
        <f>IFERROR(CZ22/CS22-1,"N/A")</f>
        <v>0</v>
      </c>
      <c r="DE22" s="51">
        <f t="shared" ref="DE22" si="14">DE23</f>
        <v>10218098.369999999</v>
      </c>
      <c r="DF22" s="395"/>
      <c r="DG22" s="395"/>
      <c r="DH22" s="395"/>
      <c r="DI22" s="395"/>
      <c r="DJ22" s="395"/>
      <c r="DK22" s="395"/>
      <c r="DL22" s="395"/>
      <c r="DM22" s="395"/>
      <c r="DN22" s="18">
        <f>IFERROR(DE22/DA22-1,"N/A")</f>
        <v>0</v>
      </c>
      <c r="DO22" s="426">
        <f>IFERROR(DL22/DE22-1,"N/A")</f>
        <v>-1</v>
      </c>
      <c r="DP22" s="70" t="s">
        <v>200</v>
      </c>
      <c r="DQ22" s="469"/>
      <c r="DR22" s="19"/>
    </row>
    <row r="23" spans="1:122" ht="64.5" thickBot="1">
      <c r="C23" s="32" t="s">
        <v>32</v>
      </c>
      <c r="D23" s="5" t="s">
        <v>199</v>
      </c>
      <c r="E23" s="5"/>
      <c r="F23" s="5">
        <v>30346</v>
      </c>
      <c r="G23" s="5">
        <v>50438</v>
      </c>
      <c r="H23" s="8"/>
      <c r="I23" s="13" t="s">
        <v>55</v>
      </c>
      <c r="J23" s="9"/>
      <c r="K23" s="9"/>
      <c r="L23" s="9"/>
      <c r="M23" s="28"/>
      <c r="N23" s="26"/>
      <c r="O23" s="25"/>
      <c r="P23" s="30"/>
      <c r="Q23" s="10"/>
      <c r="R23" s="10"/>
      <c r="S23" s="28"/>
      <c r="T23" s="29"/>
      <c r="U23" s="29"/>
      <c r="V23" s="21"/>
      <c r="W23" s="21"/>
      <c r="X23" s="17"/>
      <c r="Y23" s="17"/>
      <c r="Z23" s="21"/>
      <c r="AA23" s="21"/>
      <c r="AB23" s="40">
        <v>10166784.779999999</v>
      </c>
      <c r="AC23" s="40">
        <v>10250000</v>
      </c>
      <c r="AD23" s="27"/>
      <c r="AE23" s="21"/>
      <c r="AF23" s="47">
        <v>10218098.369999999</v>
      </c>
      <c r="AG23" s="42">
        <v>10218098.369999999</v>
      </c>
      <c r="AH23" s="27"/>
      <c r="AI23" s="20"/>
      <c r="AJ23" s="47">
        <v>10218098.369999999</v>
      </c>
      <c r="AK23" s="42">
        <v>10218098.369999999</v>
      </c>
      <c r="AL23" s="42">
        <v>10218098.369999999</v>
      </c>
      <c r="AM23" s="42">
        <v>10218098.369999999</v>
      </c>
      <c r="AN23" s="27"/>
      <c r="AO23" s="20"/>
      <c r="AP23" s="47">
        <v>10218098.369999999</v>
      </c>
      <c r="AQ23" s="42">
        <v>10218098.369999999</v>
      </c>
      <c r="AR23" s="42">
        <v>10218098.369999999</v>
      </c>
      <c r="AS23" s="42">
        <v>10218098.369999999</v>
      </c>
      <c r="AT23" s="27"/>
      <c r="AU23" s="20"/>
      <c r="AV23" s="47">
        <v>10218098.369999999</v>
      </c>
      <c r="AW23" s="42">
        <v>10218098.369999999</v>
      </c>
      <c r="AX23" s="42">
        <v>10218098.369999999</v>
      </c>
      <c r="AY23" s="27"/>
      <c r="AZ23" s="20"/>
      <c r="BA23" s="47">
        <v>10218098.369999999</v>
      </c>
      <c r="BB23" s="42">
        <v>10218098.369999999</v>
      </c>
      <c r="BC23" s="42">
        <v>10218098.369999999</v>
      </c>
      <c r="BD23" s="42">
        <v>10218098.369999999</v>
      </c>
      <c r="BE23" s="27"/>
      <c r="BF23" s="20"/>
      <c r="BG23" s="47">
        <v>10218098.369999999</v>
      </c>
      <c r="BH23" s="42">
        <v>10218098.369999999</v>
      </c>
      <c r="BI23" s="42">
        <v>10218098.369999999</v>
      </c>
      <c r="BJ23" s="17"/>
      <c r="BK23" s="28"/>
      <c r="BL23" s="46">
        <v>10218098.369999999</v>
      </c>
      <c r="BM23" s="394"/>
      <c r="BN23" s="394"/>
      <c r="BO23" s="42">
        <v>10218098.369999999</v>
      </c>
      <c r="BP23" s="42">
        <v>10218098.369999999</v>
      </c>
      <c r="BQ23" s="42">
        <v>10218098.369999999</v>
      </c>
      <c r="BR23" s="42">
        <v>10218098.369999999</v>
      </c>
      <c r="BS23" s="394"/>
      <c r="BT23" s="394"/>
      <c r="BU23" s="17"/>
      <c r="BV23" s="339"/>
      <c r="BW23" s="50">
        <v>10218098.369999999</v>
      </c>
      <c r="BX23" s="51">
        <v>10218098.369999999</v>
      </c>
      <c r="BY23" s="51">
        <v>10218098.369999999</v>
      </c>
      <c r="BZ23" s="51">
        <v>10218098.369999999</v>
      </c>
      <c r="CA23" s="51">
        <v>10218098.369999999</v>
      </c>
      <c r="CB23" s="51">
        <v>10218098.369999999</v>
      </c>
      <c r="CC23" s="51">
        <v>10218098.369999999</v>
      </c>
      <c r="CD23" s="51">
        <v>10218098.369999999</v>
      </c>
      <c r="CE23" s="51">
        <v>10218098.369999999</v>
      </c>
      <c r="CF23" s="17"/>
      <c r="CG23" s="485"/>
      <c r="CH23" s="50">
        <v>10218098.369999999</v>
      </c>
      <c r="CI23" s="51">
        <v>10218098.369999999</v>
      </c>
      <c r="CJ23" s="51">
        <v>10218098.369999999</v>
      </c>
      <c r="CK23" s="51">
        <v>10218098.369999999</v>
      </c>
      <c r="CL23" s="51">
        <v>10218098.369999999</v>
      </c>
      <c r="CM23" s="51">
        <v>10218098.369999999</v>
      </c>
      <c r="CN23" s="51">
        <v>10218098.369999999</v>
      </c>
      <c r="CO23" s="51">
        <v>10218098.369999999</v>
      </c>
      <c r="CP23" s="51">
        <v>10218098.369999999</v>
      </c>
      <c r="CQ23" s="17"/>
      <c r="CR23" s="339"/>
      <c r="CS23" s="51">
        <v>10218098.369999999</v>
      </c>
      <c r="CT23" s="51">
        <v>10218098.369999999</v>
      </c>
      <c r="CU23" s="51">
        <v>10218098.369999999</v>
      </c>
      <c r="CV23" s="51">
        <v>10218098.369999999</v>
      </c>
      <c r="CW23" s="51">
        <v>10218098.369999999</v>
      </c>
      <c r="CX23" s="51">
        <v>10218098.369999999</v>
      </c>
      <c r="CY23" s="51">
        <v>10218098.369999999</v>
      </c>
      <c r="CZ23" s="51">
        <v>10218098.369999999</v>
      </c>
      <c r="DA23" s="51">
        <v>10218098.369999999</v>
      </c>
      <c r="DB23" s="17"/>
      <c r="DC23" s="339"/>
      <c r="DE23" s="51">
        <v>10218098.369999999</v>
      </c>
      <c r="DF23" s="395"/>
      <c r="DG23" s="395"/>
      <c r="DH23" s="395"/>
      <c r="DI23" s="395"/>
      <c r="DJ23" s="395"/>
      <c r="DK23" s="395"/>
      <c r="DL23" s="395"/>
      <c r="DM23" s="395"/>
      <c r="DN23" s="17"/>
      <c r="DO23" s="339"/>
      <c r="DP23" s="70"/>
      <c r="DQ23" s="469"/>
      <c r="DR23" s="19"/>
    </row>
    <row r="24" spans="1:122" ht="13.5" thickBot="1">
      <c r="A24" s="568" t="s">
        <v>486</v>
      </c>
      <c r="B24" s="568" t="s">
        <v>486</v>
      </c>
      <c r="C24" s="33" t="s">
        <v>29</v>
      </c>
      <c r="D24" s="7" t="s">
        <v>197</v>
      </c>
      <c r="E24" s="7"/>
      <c r="F24" s="4" t="s">
        <v>31</v>
      </c>
      <c r="G24" s="4" t="s">
        <v>31</v>
      </c>
      <c r="H24" s="8">
        <v>41791</v>
      </c>
      <c r="I24" s="13" t="s">
        <v>198</v>
      </c>
      <c r="J24" s="9" t="s">
        <v>44</v>
      </c>
      <c r="K24" s="9" t="s">
        <v>44</v>
      </c>
      <c r="L24" s="9" t="s">
        <v>44</v>
      </c>
      <c r="M24" s="14" t="s">
        <v>44</v>
      </c>
      <c r="N24" s="26"/>
      <c r="O24" s="25"/>
      <c r="P24" s="22"/>
      <c r="Q24" s="10"/>
      <c r="R24" s="10"/>
      <c r="S24" s="22"/>
      <c r="T24" s="24"/>
      <c r="U24" s="23"/>
      <c r="V24" s="22"/>
      <c r="W24" s="22"/>
      <c r="X24" s="17"/>
      <c r="Y24" s="17">
        <v>669000</v>
      </c>
      <c r="Z24" s="22"/>
      <c r="AA24" s="22"/>
      <c r="AB24" s="38">
        <v>1864625.01</v>
      </c>
      <c r="AC24" s="38">
        <v>1864625.01</v>
      </c>
      <c r="AD24" s="18">
        <f>AB24/Y24-1</f>
        <v>1.7871823766816144</v>
      </c>
      <c r="AE24" s="18">
        <f>AC24/AB24-1</f>
        <v>0</v>
      </c>
      <c r="AF24" s="47">
        <v>1864625</v>
      </c>
      <c r="AG24" s="42">
        <v>1864625</v>
      </c>
      <c r="AH24" s="21"/>
      <c r="AI24" s="20"/>
      <c r="AJ24" s="47">
        <v>1864625</v>
      </c>
      <c r="AK24" s="42">
        <v>1864625</v>
      </c>
      <c r="AL24" s="42">
        <v>1864625</v>
      </c>
      <c r="AM24" s="42">
        <v>1864625</v>
      </c>
      <c r="AN24" s="21"/>
      <c r="AO24" s="20"/>
      <c r="AP24" s="47">
        <v>1864625</v>
      </c>
      <c r="AQ24" s="42">
        <v>1864625</v>
      </c>
      <c r="AR24" s="42">
        <v>1864625</v>
      </c>
      <c r="AS24" s="42">
        <v>1864625</v>
      </c>
      <c r="AT24" s="18">
        <f>AP24/AL24-1</f>
        <v>0</v>
      </c>
      <c r="AU24" s="44">
        <f>AQ24/AP24-1</f>
        <v>0</v>
      </c>
      <c r="AV24" s="47">
        <v>1864625</v>
      </c>
      <c r="AW24" s="42">
        <v>1864625</v>
      </c>
      <c r="AX24" s="42">
        <v>1864625</v>
      </c>
      <c r="AY24" s="18">
        <f>AV24/AR24-1</f>
        <v>0</v>
      </c>
      <c r="AZ24" s="44">
        <f>AS24/AV24-1</f>
        <v>0</v>
      </c>
      <c r="BA24" s="47">
        <v>1864625</v>
      </c>
      <c r="BB24" s="42">
        <v>1864625</v>
      </c>
      <c r="BC24" s="42">
        <v>1864625</v>
      </c>
      <c r="BD24" s="42">
        <v>1864625</v>
      </c>
      <c r="BE24" s="18">
        <f>BA24/AW24-1</f>
        <v>0</v>
      </c>
      <c r="BF24" s="44">
        <f>BB24/BA24-1</f>
        <v>0</v>
      </c>
      <c r="BG24" s="47">
        <v>1864625</v>
      </c>
      <c r="BH24" s="42">
        <v>1864625</v>
      </c>
      <c r="BI24" s="42">
        <v>1864625</v>
      </c>
      <c r="BJ24" s="18">
        <f>BG24/BC24-1</f>
        <v>0</v>
      </c>
      <c r="BK24" s="18">
        <f>BH24/BG24-1</f>
        <v>0</v>
      </c>
      <c r="BL24" s="46">
        <f>BL25</f>
        <v>1864625</v>
      </c>
      <c r="BM24" s="394"/>
      <c r="BN24" s="394"/>
      <c r="BO24" s="42">
        <v>1864625</v>
      </c>
      <c r="BP24" s="42">
        <v>1864625</v>
      </c>
      <c r="BQ24" s="42">
        <v>1864625</v>
      </c>
      <c r="BR24" s="42">
        <v>1864625</v>
      </c>
      <c r="BS24" s="394"/>
      <c r="BT24" s="394"/>
      <c r="BU24" s="18">
        <f>IFERROR(BL24/BH24-1,"N/A")</f>
        <v>0</v>
      </c>
      <c r="BV24" s="426">
        <f>IFERROR(BQ24/BL24-1,"N/A")</f>
        <v>0</v>
      </c>
      <c r="BW24" s="50">
        <v>1864625</v>
      </c>
      <c r="BX24" s="51">
        <v>1864625</v>
      </c>
      <c r="BY24" s="51">
        <v>1864625</v>
      </c>
      <c r="BZ24" s="51">
        <v>1864625</v>
      </c>
      <c r="CA24" s="51">
        <v>1864625</v>
      </c>
      <c r="CB24" s="51">
        <v>1864625</v>
      </c>
      <c r="CC24" s="51">
        <v>1864625</v>
      </c>
      <c r="CD24" s="51">
        <v>1864625</v>
      </c>
      <c r="CE24" s="51">
        <v>1864625</v>
      </c>
      <c r="CF24" s="18">
        <f>IFERROR(BW24/BQ24-1,"N/A")</f>
        <v>0</v>
      </c>
      <c r="CG24" s="484">
        <f>IFERROR(CD24/BW24-1,"N/A")</f>
        <v>0</v>
      </c>
      <c r="CH24" s="50">
        <v>1864625</v>
      </c>
      <c r="CI24" s="51">
        <v>1864625</v>
      </c>
      <c r="CJ24" s="51">
        <v>1864625</v>
      </c>
      <c r="CK24" s="51">
        <v>1864625</v>
      </c>
      <c r="CL24" s="51">
        <v>1864625</v>
      </c>
      <c r="CM24" s="51">
        <f>CM25</f>
        <v>1864625</v>
      </c>
      <c r="CN24" s="51">
        <f>CN25</f>
        <v>1864625</v>
      </c>
      <c r="CO24" s="51">
        <f>CO25</f>
        <v>1864625</v>
      </c>
      <c r="CP24" s="51">
        <f>CP25</f>
        <v>1864625</v>
      </c>
      <c r="CQ24" s="18">
        <f>IFERROR(CH24/CD24-1,"N/A")</f>
        <v>0</v>
      </c>
      <c r="CR24" s="426">
        <f>IFERROR(CO24/CH24-1,"N/A")</f>
        <v>0</v>
      </c>
      <c r="CS24" s="51">
        <f t="shared" ref="CS24:DA24" si="15">CS25</f>
        <v>1864625</v>
      </c>
      <c r="CT24" s="51">
        <f t="shared" si="15"/>
        <v>1864625</v>
      </c>
      <c r="CU24" s="51">
        <f t="shared" si="15"/>
        <v>1864625</v>
      </c>
      <c r="CV24" s="51">
        <f t="shared" si="15"/>
        <v>1864625</v>
      </c>
      <c r="CW24" s="51">
        <f t="shared" si="15"/>
        <v>1864625</v>
      </c>
      <c r="CX24" s="51">
        <f t="shared" si="15"/>
        <v>1864625</v>
      </c>
      <c r="CY24" s="51">
        <f t="shared" si="15"/>
        <v>1864625</v>
      </c>
      <c r="CZ24" s="51">
        <f t="shared" si="15"/>
        <v>1864625</v>
      </c>
      <c r="DA24" s="51">
        <f t="shared" si="15"/>
        <v>1864625</v>
      </c>
      <c r="DB24" s="18">
        <f>IFERROR(CS24/CO24-1,"N/A")</f>
        <v>0</v>
      </c>
      <c r="DC24" s="426">
        <f>IFERROR(CZ24/CS24-1,"N/A")</f>
        <v>0</v>
      </c>
      <c r="DE24" s="51">
        <f t="shared" ref="DE24" si="16">DE25</f>
        <v>1864625</v>
      </c>
      <c r="DF24" s="395"/>
      <c r="DG24" s="395"/>
      <c r="DH24" s="395"/>
      <c r="DI24" s="395"/>
      <c r="DJ24" s="395"/>
      <c r="DK24" s="395"/>
      <c r="DL24" s="395"/>
      <c r="DM24" s="395"/>
      <c r="DN24" s="18">
        <f>IFERROR(DE24/DA24-1,"N/A")</f>
        <v>0</v>
      </c>
      <c r="DO24" s="426">
        <f>IFERROR(DL24/DE24-1,"N/A")</f>
        <v>-1</v>
      </c>
      <c r="DP24" s="70"/>
      <c r="DQ24" s="469"/>
      <c r="DR24" s="19"/>
    </row>
    <row r="25" spans="1:122" ht="25.5">
      <c r="A25" s="2" t="str">
        <f t="shared" si="2"/>
        <v/>
      </c>
      <c r="C25" s="32" t="s">
        <v>32</v>
      </c>
      <c r="D25" s="5" t="s">
        <v>197</v>
      </c>
      <c r="E25" s="5"/>
      <c r="F25" s="5">
        <v>30354</v>
      </c>
      <c r="G25" s="5">
        <v>50405</v>
      </c>
      <c r="H25" s="8"/>
      <c r="I25" s="13" t="s">
        <v>196</v>
      </c>
      <c r="J25" s="9"/>
      <c r="K25" s="9"/>
      <c r="L25" s="9"/>
      <c r="M25" s="14"/>
      <c r="N25" s="26"/>
      <c r="O25" s="25"/>
      <c r="P25" s="22"/>
      <c r="Q25" s="10"/>
      <c r="R25" s="10"/>
      <c r="S25" s="22"/>
      <c r="T25" s="24"/>
      <c r="U25" s="23"/>
      <c r="V25" s="22"/>
      <c r="W25" s="22"/>
      <c r="X25" s="17"/>
      <c r="Y25" s="17"/>
      <c r="Z25" s="22"/>
      <c r="AA25" s="22"/>
      <c r="AB25" s="38">
        <v>1864625.01</v>
      </c>
      <c r="AC25" s="38">
        <v>1864625.01</v>
      </c>
      <c r="AD25" s="21"/>
      <c r="AE25" s="21"/>
      <c r="AF25" s="47">
        <v>1864625</v>
      </c>
      <c r="AG25" s="42">
        <v>1864625</v>
      </c>
      <c r="AH25" s="21"/>
      <c r="AI25" s="20"/>
      <c r="AJ25" s="47">
        <v>1864625</v>
      </c>
      <c r="AK25" s="42">
        <v>1864625</v>
      </c>
      <c r="AL25" s="42">
        <v>1864625</v>
      </c>
      <c r="AM25" s="42">
        <v>1864625</v>
      </c>
      <c r="AN25" s="21"/>
      <c r="AO25" s="20"/>
      <c r="AP25" s="47">
        <v>1864625</v>
      </c>
      <c r="AQ25" s="42">
        <v>1864625</v>
      </c>
      <c r="AR25" s="42">
        <v>1864625</v>
      </c>
      <c r="AS25" s="42">
        <v>1864625</v>
      </c>
      <c r="AT25" s="21"/>
      <c r="AU25" s="20"/>
      <c r="AV25" s="47">
        <v>1864625</v>
      </c>
      <c r="AW25" s="42">
        <v>1864625</v>
      </c>
      <c r="AX25" s="42">
        <v>1864625</v>
      </c>
      <c r="AY25" s="21"/>
      <c r="AZ25" s="20"/>
      <c r="BA25" s="47">
        <v>1864625</v>
      </c>
      <c r="BB25" s="42">
        <v>1864625</v>
      </c>
      <c r="BC25" s="42">
        <v>1864625</v>
      </c>
      <c r="BD25" s="42">
        <v>1864625</v>
      </c>
      <c r="BE25" s="21"/>
      <c r="BF25" s="20"/>
      <c r="BG25" s="47">
        <v>1864625</v>
      </c>
      <c r="BH25" s="42">
        <v>1864625</v>
      </c>
      <c r="BI25" s="42">
        <v>1864625</v>
      </c>
      <c r="BJ25" s="28"/>
      <c r="BK25" s="28"/>
      <c r="BL25" s="46">
        <v>1864625</v>
      </c>
      <c r="BM25" s="394"/>
      <c r="BN25" s="394"/>
      <c r="BO25" s="42">
        <v>1864625</v>
      </c>
      <c r="BP25" s="42">
        <v>1864625</v>
      </c>
      <c r="BQ25" s="42">
        <v>1864625</v>
      </c>
      <c r="BR25" s="42">
        <v>1864625</v>
      </c>
      <c r="BS25" s="394"/>
      <c r="BT25" s="394"/>
      <c r="BU25" s="28"/>
      <c r="BV25" s="339"/>
      <c r="BW25" s="50">
        <v>1864625</v>
      </c>
      <c r="BX25" s="51">
        <v>1864625</v>
      </c>
      <c r="BY25" s="51">
        <v>1864625</v>
      </c>
      <c r="BZ25" s="51">
        <v>1864625</v>
      </c>
      <c r="CA25" s="51">
        <v>1864625</v>
      </c>
      <c r="CB25" s="51">
        <v>1864625</v>
      </c>
      <c r="CC25" s="51">
        <v>1864625</v>
      </c>
      <c r="CD25" s="51">
        <v>1864625</v>
      </c>
      <c r="CE25" s="51">
        <v>1864625</v>
      </c>
      <c r="CF25" s="28"/>
      <c r="CG25" s="485"/>
      <c r="CH25" s="50">
        <v>1864625</v>
      </c>
      <c r="CI25" s="51">
        <v>1864625</v>
      </c>
      <c r="CJ25" s="51">
        <v>1864625</v>
      </c>
      <c r="CK25" s="51">
        <v>1864625</v>
      </c>
      <c r="CL25" s="51">
        <v>1864625</v>
      </c>
      <c r="CM25" s="51">
        <v>1864625</v>
      </c>
      <c r="CN25" s="51">
        <v>1864625</v>
      </c>
      <c r="CO25" s="51">
        <v>1864625</v>
      </c>
      <c r="CP25" s="51">
        <v>1864625</v>
      </c>
      <c r="CQ25" s="28"/>
      <c r="CR25" s="339"/>
      <c r="CS25" s="51">
        <v>1864625</v>
      </c>
      <c r="CT25" s="51">
        <v>1864625</v>
      </c>
      <c r="CU25" s="51">
        <v>1864625</v>
      </c>
      <c r="CV25" s="51">
        <v>1864625</v>
      </c>
      <c r="CW25" s="51">
        <v>1864625</v>
      </c>
      <c r="CX25" s="51">
        <v>1864625</v>
      </c>
      <c r="CY25" s="51">
        <v>1864625</v>
      </c>
      <c r="CZ25" s="51">
        <v>1864625</v>
      </c>
      <c r="DA25" s="51">
        <v>1864625</v>
      </c>
      <c r="DB25" s="28"/>
      <c r="DC25" s="339"/>
      <c r="DE25" s="51">
        <v>1864625</v>
      </c>
      <c r="DF25" s="395"/>
      <c r="DG25" s="395"/>
      <c r="DH25" s="395"/>
      <c r="DI25" s="395"/>
      <c r="DJ25" s="395"/>
      <c r="DK25" s="395"/>
      <c r="DL25" s="395"/>
      <c r="DM25" s="395"/>
      <c r="DN25" s="28"/>
      <c r="DO25" s="339"/>
      <c r="DP25" s="70"/>
      <c r="DQ25" s="469"/>
      <c r="DR25" s="19"/>
    </row>
    <row r="26" spans="1:122">
      <c r="A26" s="2" t="str">
        <f>LEFT(B26,9)</f>
        <v>TP2010094</v>
      </c>
      <c r="B26" s="19" t="s">
        <v>557</v>
      </c>
      <c r="C26" s="33" t="s">
        <v>29</v>
      </c>
      <c r="D26" s="7" t="s">
        <v>194</v>
      </c>
      <c r="E26" s="7"/>
      <c r="F26" s="4" t="s">
        <v>31</v>
      </c>
      <c r="G26" s="4" t="s">
        <v>31</v>
      </c>
      <c r="H26" s="8">
        <v>42157</v>
      </c>
      <c r="I26" s="13" t="s">
        <v>193</v>
      </c>
      <c r="J26" s="9" t="s">
        <v>44</v>
      </c>
      <c r="K26" s="9" t="s">
        <v>44</v>
      </c>
      <c r="L26" s="9" t="s">
        <v>44</v>
      </c>
      <c r="M26" s="14" t="s">
        <v>44</v>
      </c>
      <c r="N26" s="26"/>
      <c r="O26" s="25"/>
      <c r="P26" s="22"/>
      <c r="Q26" s="10"/>
      <c r="R26" s="10"/>
      <c r="S26" s="22"/>
      <c r="T26" s="24"/>
      <c r="U26" s="23"/>
      <c r="V26" s="22"/>
      <c r="W26" s="22"/>
      <c r="X26" s="17"/>
      <c r="Y26" s="17"/>
      <c r="Z26" s="22"/>
      <c r="AA26" s="22"/>
      <c r="AB26" s="38">
        <v>0</v>
      </c>
      <c r="AC26" s="38">
        <v>7400000</v>
      </c>
      <c r="AD26" s="21"/>
      <c r="AE26" s="21"/>
      <c r="AF26" s="47">
        <v>8430000</v>
      </c>
      <c r="AG26" s="42">
        <v>8456490</v>
      </c>
      <c r="AH26" s="18">
        <f>AF26/AC26-1</f>
        <v>0.13918918918918921</v>
      </c>
      <c r="AI26" s="44">
        <f>AG26/AF26-1</f>
        <v>3.1423487544484097E-3</v>
      </c>
      <c r="AJ26" s="47">
        <v>8535104</v>
      </c>
      <c r="AK26" s="42">
        <v>8535104</v>
      </c>
      <c r="AL26" s="42">
        <v>8535104</v>
      </c>
      <c r="AM26" s="42">
        <v>8535104</v>
      </c>
      <c r="AN26" s="18">
        <f>AJ26/AG26-1</f>
        <v>9.2962919603760685E-3</v>
      </c>
      <c r="AO26" s="44">
        <f>AK26/AJ26-1</f>
        <v>0</v>
      </c>
      <c r="AP26" s="47">
        <v>8535104</v>
      </c>
      <c r="AQ26" s="42">
        <v>8535104</v>
      </c>
      <c r="AR26" s="42">
        <v>8535104</v>
      </c>
      <c r="AS26" s="42">
        <v>8535104</v>
      </c>
      <c r="AT26" s="18">
        <f>AP26/AL26-1</f>
        <v>0</v>
      </c>
      <c r="AU26" s="44">
        <f>AQ26/AP26-1</f>
        <v>0</v>
      </c>
      <c r="AV26" s="47">
        <v>8535104</v>
      </c>
      <c r="AW26" s="42">
        <v>8535104</v>
      </c>
      <c r="AX26" s="42">
        <v>8535104</v>
      </c>
      <c r="AY26" s="18">
        <f>AV26/AR26-1</f>
        <v>0</v>
      </c>
      <c r="AZ26" s="44">
        <f>AS26/AV26-1</f>
        <v>0</v>
      </c>
      <c r="BA26" s="47">
        <v>8535104</v>
      </c>
      <c r="BB26" s="42">
        <v>8535104</v>
      </c>
      <c r="BC26" s="42">
        <v>8535104</v>
      </c>
      <c r="BD26" s="42">
        <v>8535104</v>
      </c>
      <c r="BE26" s="18">
        <f>BA26/AW26-1</f>
        <v>0</v>
      </c>
      <c r="BF26" s="44">
        <f>BB26/BA26-1</f>
        <v>0</v>
      </c>
      <c r="BG26" s="47">
        <v>8535104</v>
      </c>
      <c r="BH26" s="42">
        <v>8535104</v>
      </c>
      <c r="BI26" s="42">
        <v>8535104</v>
      </c>
      <c r="BJ26" s="18">
        <f>BG26/BC26-1</f>
        <v>0</v>
      </c>
      <c r="BK26" s="18">
        <f>BH26/BG26-1</f>
        <v>0</v>
      </c>
      <c r="BL26" s="46">
        <f>BL27</f>
        <v>8535104</v>
      </c>
      <c r="BM26" s="394"/>
      <c r="BN26" s="394"/>
      <c r="BO26" s="42">
        <v>8535104</v>
      </c>
      <c r="BP26" s="42">
        <v>8535104</v>
      </c>
      <c r="BQ26" s="42">
        <v>8535104</v>
      </c>
      <c r="BR26" s="42">
        <v>8535104</v>
      </c>
      <c r="BS26" s="394"/>
      <c r="BT26" s="394"/>
      <c r="BU26" s="18">
        <f>IFERROR(BL26/BH26-1,"N/A")</f>
        <v>0</v>
      </c>
      <c r="BV26" s="426">
        <f>IFERROR(BQ26/BL26-1,"N/A")</f>
        <v>0</v>
      </c>
      <c r="BW26" s="50">
        <v>8535104</v>
      </c>
      <c r="BX26" s="51">
        <v>8535104</v>
      </c>
      <c r="BY26" s="51">
        <v>8535104</v>
      </c>
      <c r="BZ26" s="51">
        <v>8535104</v>
      </c>
      <c r="CA26" s="51">
        <v>8535104</v>
      </c>
      <c r="CB26" s="51">
        <v>8535104</v>
      </c>
      <c r="CC26" s="51">
        <v>8535104</v>
      </c>
      <c r="CD26" s="51">
        <v>8535104</v>
      </c>
      <c r="CE26" s="51">
        <v>8535104</v>
      </c>
      <c r="CF26" s="18">
        <f>IFERROR(BW26/BQ26-1,"N/A")</f>
        <v>0</v>
      </c>
      <c r="CG26" s="484">
        <f>IFERROR(CD26/BW26-1,"N/A")</f>
        <v>0</v>
      </c>
      <c r="CH26" s="50">
        <v>8535104</v>
      </c>
      <c r="CI26" s="51">
        <v>8535104</v>
      </c>
      <c r="CJ26" s="51">
        <v>8535104</v>
      </c>
      <c r="CK26" s="51">
        <v>8535104</v>
      </c>
      <c r="CL26" s="51">
        <v>8535104</v>
      </c>
      <c r="CM26" s="51">
        <f>CM27</f>
        <v>8535104</v>
      </c>
      <c r="CN26" s="51">
        <f>CN27</f>
        <v>8535104</v>
      </c>
      <c r="CO26" s="51">
        <f>CO27</f>
        <v>8535104</v>
      </c>
      <c r="CP26" s="51">
        <f>CP27</f>
        <v>8535104</v>
      </c>
      <c r="CQ26" s="18">
        <f>IFERROR(CH26/CD26-1,"N/A")</f>
        <v>0</v>
      </c>
      <c r="CR26" s="426">
        <f>IFERROR(CO26/CH26-1,"N/A")</f>
        <v>0</v>
      </c>
      <c r="CS26" s="51">
        <f t="shared" ref="CS26:DA26" si="17">CS27</f>
        <v>8535104</v>
      </c>
      <c r="CT26" s="51">
        <f t="shared" si="17"/>
        <v>8535104</v>
      </c>
      <c r="CU26" s="51">
        <f t="shared" si="17"/>
        <v>8535104</v>
      </c>
      <c r="CV26" s="51">
        <f t="shared" si="17"/>
        <v>8535104</v>
      </c>
      <c r="CW26" s="51">
        <f t="shared" si="17"/>
        <v>8535104</v>
      </c>
      <c r="CX26" s="51">
        <f t="shared" si="17"/>
        <v>8535104</v>
      </c>
      <c r="CY26" s="51">
        <f t="shared" si="17"/>
        <v>8535104</v>
      </c>
      <c r="CZ26" s="51">
        <f t="shared" si="17"/>
        <v>8535104</v>
      </c>
      <c r="DA26" s="51">
        <f t="shared" si="17"/>
        <v>8535104</v>
      </c>
      <c r="DB26" s="18">
        <f>IFERROR(CS26/CO26-1,"N/A")</f>
        <v>0</v>
      </c>
      <c r="DC26" s="426">
        <f>IFERROR(CZ26/CS26-1,"N/A")</f>
        <v>0</v>
      </c>
      <c r="DE26" s="51">
        <f t="shared" ref="DE26" si="18">DE27</f>
        <v>8535104</v>
      </c>
      <c r="DF26" s="395"/>
      <c r="DG26" s="395"/>
      <c r="DH26" s="395"/>
      <c r="DI26" s="395"/>
      <c r="DJ26" s="395"/>
      <c r="DK26" s="395"/>
      <c r="DL26" s="395"/>
      <c r="DM26" s="395"/>
      <c r="DN26" s="18">
        <f>IFERROR(DE26/DA26-1,"N/A")</f>
        <v>0</v>
      </c>
      <c r="DO26" s="426">
        <f>IFERROR(DL26/DE26-1,"N/A")</f>
        <v>-1</v>
      </c>
      <c r="DP26" s="70"/>
      <c r="DQ26" s="469"/>
      <c r="DR26" s="19"/>
    </row>
    <row r="27" spans="1:122" ht="38.25">
      <c r="C27" s="32" t="s">
        <v>32</v>
      </c>
      <c r="D27" s="5" t="s">
        <v>194</v>
      </c>
      <c r="E27" s="5"/>
      <c r="F27" s="5">
        <v>879</v>
      </c>
      <c r="G27" s="5">
        <v>11158</v>
      </c>
      <c r="H27" s="8"/>
      <c r="I27" s="13" t="s">
        <v>191</v>
      </c>
      <c r="J27" s="9"/>
      <c r="K27" s="9"/>
      <c r="L27" s="9"/>
      <c r="M27" s="14"/>
      <c r="N27" s="26"/>
      <c r="O27" s="25"/>
      <c r="P27" s="22"/>
      <c r="Q27" s="10"/>
      <c r="R27" s="10"/>
      <c r="S27" s="22"/>
      <c r="T27" s="24"/>
      <c r="U27" s="23"/>
      <c r="V27" s="22"/>
      <c r="W27" s="22"/>
      <c r="X27" s="17"/>
      <c r="Y27" s="17"/>
      <c r="Z27" s="22"/>
      <c r="AA27" s="22"/>
      <c r="AB27" s="38">
        <v>0</v>
      </c>
      <c r="AC27" s="38">
        <v>7400000</v>
      </c>
      <c r="AD27" s="21"/>
      <c r="AE27" s="21"/>
      <c r="AF27" s="47">
        <v>8430000</v>
      </c>
      <c r="AG27" s="42">
        <v>8456490</v>
      </c>
      <c r="AH27" s="21"/>
      <c r="AI27" s="20"/>
      <c r="AJ27" s="47">
        <v>8535104</v>
      </c>
      <c r="AK27" s="42">
        <v>8535104</v>
      </c>
      <c r="AL27" s="42">
        <v>8535104</v>
      </c>
      <c r="AM27" s="42">
        <v>8535104</v>
      </c>
      <c r="AN27" s="21"/>
      <c r="AO27" s="20"/>
      <c r="AP27" s="47">
        <v>8535104</v>
      </c>
      <c r="AQ27" s="42">
        <v>8535104</v>
      </c>
      <c r="AR27" s="42">
        <v>8535104</v>
      </c>
      <c r="AS27" s="42">
        <v>8535104</v>
      </c>
      <c r="AT27" s="21"/>
      <c r="AU27" s="20"/>
      <c r="AV27" s="47">
        <v>8535104</v>
      </c>
      <c r="AW27" s="42">
        <v>8535104</v>
      </c>
      <c r="AX27" s="42">
        <v>8535104</v>
      </c>
      <c r="AY27" s="21"/>
      <c r="AZ27" s="20"/>
      <c r="BA27" s="47">
        <v>8535104</v>
      </c>
      <c r="BB27" s="42">
        <v>8535104</v>
      </c>
      <c r="BC27" s="42">
        <v>8535104</v>
      </c>
      <c r="BD27" s="42">
        <v>8535104</v>
      </c>
      <c r="BE27" s="21"/>
      <c r="BF27" s="20"/>
      <c r="BG27" s="47">
        <v>8535104</v>
      </c>
      <c r="BH27" s="42">
        <v>8535104</v>
      </c>
      <c r="BI27" s="42">
        <v>8535104</v>
      </c>
      <c r="BJ27" s="28"/>
      <c r="BK27" s="28"/>
      <c r="BL27" s="46">
        <v>8535104</v>
      </c>
      <c r="BM27" s="394"/>
      <c r="BN27" s="394"/>
      <c r="BO27" s="42">
        <v>8535104</v>
      </c>
      <c r="BP27" s="42">
        <v>8535104</v>
      </c>
      <c r="BQ27" s="42">
        <v>8535104</v>
      </c>
      <c r="BR27" s="42">
        <v>8535104</v>
      </c>
      <c r="BS27" s="394"/>
      <c r="BT27" s="394"/>
      <c r="BU27" s="28"/>
      <c r="BV27" s="339"/>
      <c r="BW27" s="50">
        <v>8535104</v>
      </c>
      <c r="BX27" s="51">
        <v>8535104</v>
      </c>
      <c r="BY27" s="51">
        <v>8535104</v>
      </c>
      <c r="BZ27" s="51">
        <v>8535104</v>
      </c>
      <c r="CA27" s="51">
        <v>8535104</v>
      </c>
      <c r="CB27" s="51">
        <v>8535104</v>
      </c>
      <c r="CC27" s="51">
        <v>8535104</v>
      </c>
      <c r="CD27" s="51">
        <v>8535104</v>
      </c>
      <c r="CE27" s="51">
        <v>8535104</v>
      </c>
      <c r="CF27" s="28"/>
      <c r="CG27" s="485"/>
      <c r="CH27" s="50">
        <v>8535104</v>
      </c>
      <c r="CI27" s="51">
        <v>8535104</v>
      </c>
      <c r="CJ27" s="51">
        <v>8535104</v>
      </c>
      <c r="CK27" s="51">
        <v>8535104</v>
      </c>
      <c r="CL27" s="51">
        <v>8535104</v>
      </c>
      <c r="CM27" s="51">
        <v>8535104</v>
      </c>
      <c r="CN27" s="51">
        <v>8535104</v>
      </c>
      <c r="CO27" s="51">
        <v>8535104</v>
      </c>
      <c r="CP27" s="51">
        <v>8535104</v>
      </c>
      <c r="CQ27" s="28"/>
      <c r="CR27" s="339"/>
      <c r="CS27" s="51">
        <v>8535104</v>
      </c>
      <c r="CT27" s="51">
        <v>8535104</v>
      </c>
      <c r="CU27" s="51">
        <v>8535104</v>
      </c>
      <c r="CV27" s="51">
        <v>8535104</v>
      </c>
      <c r="CW27" s="51">
        <v>8535104</v>
      </c>
      <c r="CX27" s="51">
        <v>8535104</v>
      </c>
      <c r="CY27" s="51">
        <v>8535104</v>
      </c>
      <c r="CZ27" s="51">
        <v>8535104</v>
      </c>
      <c r="DA27" s="51">
        <v>8535104</v>
      </c>
      <c r="DB27" s="28"/>
      <c r="DC27" s="339"/>
      <c r="DE27" s="51">
        <v>8535104</v>
      </c>
      <c r="DF27" s="395"/>
      <c r="DG27" s="395"/>
      <c r="DH27" s="395"/>
      <c r="DI27" s="395"/>
      <c r="DJ27" s="395"/>
      <c r="DK27" s="395"/>
      <c r="DL27" s="395"/>
      <c r="DM27" s="395"/>
      <c r="DN27" s="28"/>
      <c r="DO27" s="339"/>
      <c r="DP27" s="70"/>
      <c r="DQ27" s="469"/>
      <c r="DR27" s="19"/>
    </row>
    <row r="28" spans="1:122" ht="45">
      <c r="A28" s="2" t="str">
        <f>LEFT(B28,9)</f>
        <v>TP2012141</v>
      </c>
      <c r="B28" s="19" t="s">
        <v>454</v>
      </c>
      <c r="C28" s="33" t="s">
        <v>29</v>
      </c>
      <c r="D28" s="7" t="s">
        <v>478</v>
      </c>
      <c r="E28" s="7"/>
      <c r="F28" s="4" t="s">
        <v>31</v>
      </c>
      <c r="G28" s="4" t="s">
        <v>31</v>
      </c>
      <c r="H28" s="8">
        <v>41609</v>
      </c>
      <c r="I28" s="13" t="s">
        <v>190</v>
      </c>
      <c r="J28" s="9" t="s">
        <v>44</v>
      </c>
      <c r="K28" s="9" t="s">
        <v>44</v>
      </c>
      <c r="L28" s="9" t="s">
        <v>44</v>
      </c>
      <c r="M28" s="14" t="s">
        <v>44</v>
      </c>
      <c r="N28" s="26"/>
      <c r="O28" s="25"/>
      <c r="P28" s="22"/>
      <c r="Q28" s="10"/>
      <c r="R28" s="10"/>
      <c r="S28" s="22"/>
      <c r="T28" s="24"/>
      <c r="U28" s="23"/>
      <c r="V28" s="22"/>
      <c r="W28" s="22"/>
      <c r="X28" s="17"/>
      <c r="Y28" s="17"/>
      <c r="Z28" s="22"/>
      <c r="AA28" s="22"/>
      <c r="AB28" s="38">
        <v>7200873.8200000003</v>
      </c>
      <c r="AC28" s="38">
        <v>7200873.8200000003</v>
      </c>
      <c r="AD28" s="21"/>
      <c r="AE28" s="21">
        <v>0</v>
      </c>
      <c r="AF28" s="47">
        <v>7210308.9500000002</v>
      </c>
      <c r="AG28" s="42">
        <v>7210308.9500000002</v>
      </c>
      <c r="AH28" s="21"/>
      <c r="AI28" s="20"/>
      <c r="AJ28" s="47">
        <v>7210308.9500000002</v>
      </c>
      <c r="AK28" s="42">
        <v>7210308.9500000002</v>
      </c>
      <c r="AL28" s="42">
        <v>7210308.9500000002</v>
      </c>
      <c r="AM28" s="42">
        <v>7210308.9500000002</v>
      </c>
      <c r="AN28" s="21"/>
      <c r="AO28" s="20"/>
      <c r="AP28" s="47">
        <v>7210308.9500000002</v>
      </c>
      <c r="AQ28" s="42">
        <v>7210308.9500000002</v>
      </c>
      <c r="AR28" s="42">
        <v>7210308.9500000002</v>
      </c>
      <c r="AS28" s="42">
        <v>7210308.9500000002</v>
      </c>
      <c r="AT28" s="18">
        <f>AP28/AL28-1</f>
        <v>0</v>
      </c>
      <c r="AU28" s="44">
        <f>AQ28/AP28-1</f>
        <v>0</v>
      </c>
      <c r="AV28" s="47">
        <v>7210308.9500000002</v>
      </c>
      <c r="AW28" s="42">
        <v>7210308.9500000002</v>
      </c>
      <c r="AX28" s="42">
        <v>7210308.9500000002</v>
      </c>
      <c r="AY28" s="18">
        <f>AV28/AR28-1</f>
        <v>0</v>
      </c>
      <c r="AZ28" s="44">
        <f>AS28/AV28-1</f>
        <v>0</v>
      </c>
      <c r="BA28" s="47">
        <v>7210308.9500000002</v>
      </c>
      <c r="BB28" s="42">
        <v>7210308.9500000002</v>
      </c>
      <c r="BC28" s="42">
        <v>7210308.9500000002</v>
      </c>
      <c r="BD28" s="42">
        <v>7210308.9500000002</v>
      </c>
      <c r="BE28" s="18">
        <f>BA28/AW28-1</f>
        <v>0</v>
      </c>
      <c r="BF28" s="44">
        <f>BB28/BA28-1</f>
        <v>0</v>
      </c>
      <c r="BG28" s="47">
        <v>7210308.9500000002</v>
      </c>
      <c r="BH28" s="42">
        <v>7210308.9500000002</v>
      </c>
      <c r="BI28" s="42">
        <v>7210308.9500000002</v>
      </c>
      <c r="BJ28" s="18">
        <f>BG28/BC28-1</f>
        <v>0</v>
      </c>
      <c r="BK28" s="18">
        <f>BH28/BG28-1</f>
        <v>0</v>
      </c>
      <c r="BL28" s="46">
        <f>BL29</f>
        <v>7210308.9500000002</v>
      </c>
      <c r="BM28" s="394"/>
      <c r="BN28" s="394"/>
      <c r="BO28" s="42">
        <v>7210308.9500000002</v>
      </c>
      <c r="BP28" s="42">
        <v>7210308.9500000002</v>
      </c>
      <c r="BQ28" s="42">
        <v>7210308.9500000002</v>
      </c>
      <c r="BR28" s="42">
        <v>7210308.9500000002</v>
      </c>
      <c r="BS28" s="394"/>
      <c r="BT28" s="394"/>
      <c r="BU28" s="18">
        <f>IFERROR(BL28/BH28-1,"N/A")</f>
        <v>0</v>
      </c>
      <c r="BV28" s="426">
        <f>IFERROR(BQ28/BL28-1,"N/A")</f>
        <v>0</v>
      </c>
      <c r="BW28" s="50">
        <v>7210308.9500000002</v>
      </c>
      <c r="BX28" s="51">
        <v>7210308.9500000002</v>
      </c>
      <c r="BY28" s="51">
        <v>7210308.9500000002</v>
      </c>
      <c r="BZ28" s="51">
        <v>7210308.9500000002</v>
      </c>
      <c r="CA28" s="51">
        <v>7210308.9500000002</v>
      </c>
      <c r="CB28" s="51">
        <v>7210308.9500000002</v>
      </c>
      <c r="CC28" s="51">
        <v>7210308.9500000002</v>
      </c>
      <c r="CD28" s="51">
        <v>7210308.9500000002</v>
      </c>
      <c r="CE28" s="51">
        <v>7210308.9500000002</v>
      </c>
      <c r="CF28" s="18">
        <f>IFERROR(BW28/BQ28-1,"N/A")</f>
        <v>0</v>
      </c>
      <c r="CG28" s="484">
        <f>IFERROR(CD28/BW28-1,"N/A")</f>
        <v>0</v>
      </c>
      <c r="CH28" s="50">
        <v>7210308.9500000002</v>
      </c>
      <c r="CI28" s="51">
        <v>7210308.9500000002</v>
      </c>
      <c r="CJ28" s="51">
        <v>7210308.9500000002</v>
      </c>
      <c r="CK28" s="51">
        <v>7210308.9500000002</v>
      </c>
      <c r="CL28" s="51">
        <v>7210308.9500000002</v>
      </c>
      <c r="CM28" s="51">
        <f>CM29</f>
        <v>7210308.9500000002</v>
      </c>
      <c r="CN28" s="51">
        <f>CN29</f>
        <v>7210308.9500000002</v>
      </c>
      <c r="CO28" s="51">
        <f>CO29</f>
        <v>7210308.9500000002</v>
      </c>
      <c r="CP28" s="51">
        <f>CP29</f>
        <v>7210308.9500000002</v>
      </c>
      <c r="CQ28" s="18">
        <f>IFERROR(CH28/CD28-1,"N/A")</f>
        <v>0</v>
      </c>
      <c r="CR28" s="426">
        <f>IFERROR(CO28/CH28-1,"N/A")</f>
        <v>0</v>
      </c>
      <c r="CS28" s="51">
        <f t="shared" ref="CS28:DA28" si="19">CS29</f>
        <v>7210308.9500000002</v>
      </c>
      <c r="CT28" s="51">
        <f t="shared" si="19"/>
        <v>7210308.9500000002</v>
      </c>
      <c r="CU28" s="51">
        <f t="shared" si="19"/>
        <v>7210308.9500000002</v>
      </c>
      <c r="CV28" s="51">
        <f t="shared" si="19"/>
        <v>7210308.9500000002</v>
      </c>
      <c r="CW28" s="51">
        <f t="shared" si="19"/>
        <v>7210308.9500000002</v>
      </c>
      <c r="CX28" s="51">
        <f t="shared" si="19"/>
        <v>7210308.9500000002</v>
      </c>
      <c r="CY28" s="51">
        <f t="shared" si="19"/>
        <v>7210308.9500000002</v>
      </c>
      <c r="CZ28" s="51">
        <f t="shared" si="19"/>
        <v>7210308.9500000002</v>
      </c>
      <c r="DA28" s="51">
        <f t="shared" si="19"/>
        <v>7210308.9500000002</v>
      </c>
      <c r="DB28" s="18">
        <f>IFERROR(CS28/CO28-1,"N/A")</f>
        <v>0</v>
      </c>
      <c r="DC28" s="426">
        <f>IFERROR(CZ28/CS28-1,"N/A")</f>
        <v>0</v>
      </c>
      <c r="DE28" s="51">
        <f t="shared" ref="DE28" si="20">DE29</f>
        <v>7210308.9500000002</v>
      </c>
      <c r="DF28" s="395"/>
      <c r="DG28" s="395"/>
      <c r="DH28" s="395"/>
      <c r="DI28" s="395"/>
      <c r="DJ28" s="395"/>
      <c r="DK28" s="395"/>
      <c r="DL28" s="395"/>
      <c r="DM28" s="395"/>
      <c r="DN28" s="18">
        <f>IFERROR(DE28/DA28-1,"N/A")</f>
        <v>0</v>
      </c>
      <c r="DO28" s="426">
        <f>IFERROR(DL28/DE28-1,"N/A")</f>
        <v>-1</v>
      </c>
      <c r="DP28" s="70" t="s">
        <v>2759</v>
      </c>
      <c r="DQ28" s="469"/>
      <c r="DR28" s="19"/>
    </row>
    <row r="29" spans="1:122" ht="38.25">
      <c r="C29" s="32" t="s">
        <v>32</v>
      </c>
      <c r="D29" s="5" t="s">
        <v>478</v>
      </c>
      <c r="E29" s="5"/>
      <c r="F29" s="5">
        <v>30750</v>
      </c>
      <c r="G29" s="5">
        <v>51017</v>
      </c>
      <c r="H29" s="8"/>
      <c r="I29" s="13" t="s">
        <v>188</v>
      </c>
      <c r="J29" s="9"/>
      <c r="K29" s="9"/>
      <c r="L29" s="9"/>
      <c r="M29" s="14"/>
      <c r="N29" s="26"/>
      <c r="O29" s="25"/>
      <c r="P29" s="22"/>
      <c r="Q29" s="10"/>
      <c r="R29" s="10"/>
      <c r="S29" s="22"/>
      <c r="T29" s="24"/>
      <c r="U29" s="23"/>
      <c r="V29" s="22"/>
      <c r="W29" s="22"/>
      <c r="X29" s="17"/>
      <c r="Y29" s="17"/>
      <c r="Z29" s="22"/>
      <c r="AA29" s="22"/>
      <c r="AB29" s="38">
        <v>7200873.8200000003</v>
      </c>
      <c r="AC29" s="38">
        <v>7200873.8200000003</v>
      </c>
      <c r="AD29" s="21"/>
      <c r="AE29" s="21"/>
      <c r="AF29" s="47">
        <v>7210308.9500000002</v>
      </c>
      <c r="AG29" s="42">
        <v>7210308.9500000002</v>
      </c>
      <c r="AH29" s="21"/>
      <c r="AI29" s="20"/>
      <c r="AJ29" s="47">
        <v>7210308.9500000002</v>
      </c>
      <c r="AK29" s="42">
        <v>7210308.9500000002</v>
      </c>
      <c r="AL29" s="42">
        <v>7210308.9500000002</v>
      </c>
      <c r="AM29" s="42">
        <v>7210308.9500000002</v>
      </c>
      <c r="AN29" s="21"/>
      <c r="AO29" s="20"/>
      <c r="AP29" s="47">
        <v>7210308.9500000002</v>
      </c>
      <c r="AQ29" s="42">
        <v>7210308.9500000002</v>
      </c>
      <c r="AR29" s="42">
        <v>7210308.9500000002</v>
      </c>
      <c r="AS29" s="42">
        <v>7210308.9500000002</v>
      </c>
      <c r="AT29" s="21"/>
      <c r="AU29" s="20"/>
      <c r="AV29" s="47">
        <v>7210308.9500000002</v>
      </c>
      <c r="AW29" s="42">
        <v>7210308.9500000002</v>
      </c>
      <c r="AX29" s="42">
        <v>7210308.9500000002</v>
      </c>
      <c r="AY29" s="21"/>
      <c r="AZ29" s="20"/>
      <c r="BA29" s="47">
        <v>7210308.9500000002</v>
      </c>
      <c r="BB29" s="42">
        <v>7210308.9500000002</v>
      </c>
      <c r="BC29" s="42">
        <v>7210308.9500000002</v>
      </c>
      <c r="BD29" s="42">
        <v>7210308.9500000002</v>
      </c>
      <c r="BE29" s="21"/>
      <c r="BF29" s="20"/>
      <c r="BG29" s="47">
        <v>7210308.9500000002</v>
      </c>
      <c r="BH29" s="42">
        <v>7210308.9500000002</v>
      </c>
      <c r="BI29" s="42">
        <v>7210308.9500000002</v>
      </c>
      <c r="BJ29" s="28"/>
      <c r="BK29" s="28"/>
      <c r="BL29" s="46">
        <v>7210308.9500000002</v>
      </c>
      <c r="BM29" s="394"/>
      <c r="BN29" s="394"/>
      <c r="BO29" s="42">
        <v>7210308.9500000002</v>
      </c>
      <c r="BP29" s="42">
        <v>7210308.9500000002</v>
      </c>
      <c r="BQ29" s="42">
        <v>7210308.9500000002</v>
      </c>
      <c r="BR29" s="42">
        <v>7210308.9500000002</v>
      </c>
      <c r="BS29" s="394"/>
      <c r="BT29" s="394"/>
      <c r="BU29" s="28"/>
      <c r="BV29" s="339"/>
      <c r="BW29" s="50">
        <v>7210308.9500000002</v>
      </c>
      <c r="BX29" s="51">
        <v>7210308.9500000002</v>
      </c>
      <c r="BY29" s="51">
        <v>7210308.9500000002</v>
      </c>
      <c r="BZ29" s="51">
        <v>7210308.9500000002</v>
      </c>
      <c r="CA29" s="51">
        <v>7210308.9500000002</v>
      </c>
      <c r="CB29" s="51">
        <v>7210308.9500000002</v>
      </c>
      <c r="CC29" s="51">
        <v>7210308.9500000002</v>
      </c>
      <c r="CD29" s="51">
        <v>7210308.9500000002</v>
      </c>
      <c r="CE29" s="51">
        <v>7210308.9500000002</v>
      </c>
      <c r="CF29" s="28"/>
      <c r="CG29" s="485"/>
      <c r="CH29" s="50">
        <v>7210308.9500000002</v>
      </c>
      <c r="CI29" s="51">
        <v>7210308.9500000002</v>
      </c>
      <c r="CJ29" s="51">
        <v>7210308.9500000002</v>
      </c>
      <c r="CK29" s="51">
        <v>7210308.9500000002</v>
      </c>
      <c r="CL29" s="51">
        <v>7210308.9500000002</v>
      </c>
      <c r="CM29" s="51">
        <v>7210308.9500000002</v>
      </c>
      <c r="CN29" s="51">
        <v>7210308.9500000002</v>
      </c>
      <c r="CO29" s="51">
        <v>7210308.9500000002</v>
      </c>
      <c r="CP29" s="51">
        <v>7210308.9500000002</v>
      </c>
      <c r="CQ29" s="28"/>
      <c r="CR29" s="339"/>
      <c r="CS29" s="51">
        <v>7210308.9500000002</v>
      </c>
      <c r="CT29" s="51">
        <v>7210308.9500000002</v>
      </c>
      <c r="CU29" s="51">
        <v>7210308.9500000002</v>
      </c>
      <c r="CV29" s="51">
        <v>7210308.9500000002</v>
      </c>
      <c r="CW29" s="51">
        <v>7210308.9500000002</v>
      </c>
      <c r="CX29" s="51">
        <v>7210308.9500000002</v>
      </c>
      <c r="CY29" s="51">
        <v>7210308.9500000002</v>
      </c>
      <c r="CZ29" s="51">
        <v>7210308.9500000002</v>
      </c>
      <c r="DA29" s="51">
        <v>7210308.9500000002</v>
      </c>
      <c r="DB29" s="28"/>
      <c r="DC29" s="339"/>
      <c r="DE29" s="51">
        <v>7210308.9500000002</v>
      </c>
      <c r="DF29" s="395"/>
      <c r="DG29" s="395"/>
      <c r="DH29" s="395"/>
      <c r="DI29" s="395"/>
      <c r="DJ29" s="395"/>
      <c r="DK29" s="395"/>
      <c r="DL29" s="395"/>
      <c r="DM29" s="395"/>
      <c r="DN29" s="28"/>
      <c r="DO29" s="339"/>
      <c r="DP29" s="70"/>
      <c r="DQ29" s="469"/>
      <c r="DR29" s="19"/>
    </row>
    <row r="30" spans="1:122" ht="33.75">
      <c r="A30" s="2" t="str">
        <f>LEFT(B31,9)</f>
        <v>TP2013002</v>
      </c>
      <c r="C30" s="33" t="s">
        <v>29</v>
      </c>
      <c r="D30" s="7" t="s">
        <v>192</v>
      </c>
      <c r="E30" s="7"/>
      <c r="F30" s="4" t="s">
        <v>31</v>
      </c>
      <c r="G30" s="4" t="s">
        <v>31</v>
      </c>
      <c r="H30" s="8">
        <v>42313</v>
      </c>
      <c r="I30" s="13" t="s">
        <v>63</v>
      </c>
      <c r="J30" s="9" t="s">
        <v>44</v>
      </c>
      <c r="K30" s="9" t="s">
        <v>44</v>
      </c>
      <c r="L30" s="9" t="s">
        <v>44</v>
      </c>
      <c r="M30" s="14" t="s">
        <v>44</v>
      </c>
      <c r="N30" s="26"/>
      <c r="O30" s="25"/>
      <c r="P30" s="22"/>
      <c r="Q30" s="10"/>
      <c r="R30" s="10"/>
      <c r="S30" s="22"/>
      <c r="T30" s="24"/>
      <c r="U30" s="23"/>
      <c r="V30" s="22"/>
      <c r="W30" s="22"/>
      <c r="X30" s="17"/>
      <c r="Y30" s="17"/>
      <c r="Z30" s="22"/>
      <c r="AA30" s="22"/>
      <c r="AB30" s="40">
        <f>AB31+AB32</f>
        <v>9011154</v>
      </c>
      <c r="AC30" s="38">
        <v>19043679.66</v>
      </c>
      <c r="AD30" s="18"/>
      <c r="AE30" s="18">
        <f>AC30/AB30-1</f>
        <v>1.113345267431896</v>
      </c>
      <c r="AF30" s="47">
        <f>AF31+AF32</f>
        <v>19988643</v>
      </c>
      <c r="AG30" s="42">
        <f>AG31+AG32</f>
        <v>20178014</v>
      </c>
      <c r="AH30" s="18">
        <f>AF30/AC30-1</f>
        <v>4.9620837824994046E-2</v>
      </c>
      <c r="AI30" s="44">
        <f>AG30/AF30-1</f>
        <v>9.4739297710204617E-3</v>
      </c>
      <c r="AJ30" s="47">
        <v>20242007</v>
      </c>
      <c r="AK30" s="42">
        <v>20248060</v>
      </c>
      <c r="AL30" s="42">
        <v>20248060</v>
      </c>
      <c r="AM30" s="42">
        <v>20248060</v>
      </c>
      <c r="AN30" s="18">
        <f>AJ30/AG30-1</f>
        <v>3.1714221231089468E-3</v>
      </c>
      <c r="AO30" s="44">
        <f>AK30/AJ30-1</f>
        <v>2.9903161282374136E-4</v>
      </c>
      <c r="AP30" s="47">
        <f>SUM(AP31:AP32)</f>
        <v>20242585.050000001</v>
      </c>
      <c r="AQ30" s="42">
        <v>20248060</v>
      </c>
      <c r="AR30" s="42">
        <v>20248060</v>
      </c>
      <c r="AS30" s="42">
        <v>20248060</v>
      </c>
      <c r="AT30" s="18">
        <f>AP30/AL30-1</f>
        <v>-2.703938056287658E-4</v>
      </c>
      <c r="AU30" s="44">
        <f>AQ30/AP30-1</f>
        <v>2.704669382134206E-4</v>
      </c>
      <c r="AV30" s="47">
        <f>SUM(AV31:AV32)</f>
        <v>20242585.050000001</v>
      </c>
      <c r="AW30" s="42">
        <v>20248060</v>
      </c>
      <c r="AX30" s="42">
        <v>20248060</v>
      </c>
      <c r="AY30" s="18">
        <f>AV30/AR30-1</f>
        <v>-2.703938056287658E-4</v>
      </c>
      <c r="AZ30" s="44">
        <f>AS30/AV30-1</f>
        <v>2.704669382134206E-4</v>
      </c>
      <c r="BA30" s="47">
        <f>SUM(BA31:BA32)</f>
        <v>20242585.050000001</v>
      </c>
      <c r="BB30" s="42">
        <v>20242585.050000001</v>
      </c>
      <c r="BC30" s="42">
        <v>20242585.050000001</v>
      </c>
      <c r="BD30" s="42">
        <v>20242585.050000001</v>
      </c>
      <c r="BE30" s="18">
        <f>BA30/AW30-1</f>
        <v>-2.703938056287658E-4</v>
      </c>
      <c r="BF30" s="44">
        <f>BB30/BA30-1</f>
        <v>0</v>
      </c>
      <c r="BG30" s="47">
        <f>SUM(BG31:BG32)</f>
        <v>20242585.050000001</v>
      </c>
      <c r="BH30" s="42">
        <f t="shared" ref="BH30:BI30" si="21">SUM(BH31:BH32)</f>
        <v>20242585.050000001</v>
      </c>
      <c r="BI30" s="42">
        <f t="shared" si="21"/>
        <v>20242585.050000001</v>
      </c>
      <c r="BJ30" s="18">
        <f>BG30/BC30-1</f>
        <v>0</v>
      </c>
      <c r="BK30" s="18">
        <f>BH30/BG30-1</f>
        <v>0</v>
      </c>
      <c r="BL30" s="46">
        <f>SUM(BL31:BL32)</f>
        <v>20242585.050000001</v>
      </c>
      <c r="BM30" s="394"/>
      <c r="BN30" s="394"/>
      <c r="BO30" s="42">
        <v>20242585.050000001</v>
      </c>
      <c r="BP30" s="42">
        <v>20242585.050000001</v>
      </c>
      <c r="BQ30" s="42">
        <v>20242585.050000001</v>
      </c>
      <c r="BR30" s="42">
        <v>20242585.050000001</v>
      </c>
      <c r="BS30" s="394"/>
      <c r="BT30" s="394"/>
      <c r="BU30" s="18">
        <f>IFERROR(BL30/BH30-1,"N/A")</f>
        <v>0</v>
      </c>
      <c r="BV30" s="426">
        <f>IFERROR(BQ30/BL30-1,"N/A")</f>
        <v>0</v>
      </c>
      <c r="BW30" s="50">
        <v>20242585.050000001</v>
      </c>
      <c r="BX30" s="51">
        <v>20242585.050000001</v>
      </c>
      <c r="BY30" s="51">
        <v>20242585.050000001</v>
      </c>
      <c r="BZ30" s="51">
        <v>20242585.050000001</v>
      </c>
      <c r="CA30" s="51">
        <v>20242585.050000001</v>
      </c>
      <c r="CB30" s="51">
        <v>20242585.050000001</v>
      </c>
      <c r="CC30" s="51">
        <v>20242585.050000001</v>
      </c>
      <c r="CD30" s="51">
        <v>20242585.050000001</v>
      </c>
      <c r="CE30" s="51">
        <v>20242585.050000001</v>
      </c>
      <c r="CF30" s="18">
        <f>IFERROR(BW30/BQ30-1,"N/A")</f>
        <v>0</v>
      </c>
      <c r="CG30" s="484">
        <f>IFERROR(CD30/BW30-1,"N/A")</f>
        <v>0</v>
      </c>
      <c r="CH30" s="50">
        <v>20242585.050000001</v>
      </c>
      <c r="CI30" s="51">
        <v>20242585.050000001</v>
      </c>
      <c r="CJ30" s="51">
        <v>20242585.050000001</v>
      </c>
      <c r="CK30" s="51">
        <v>20242585.050000001</v>
      </c>
      <c r="CL30" s="51">
        <v>20242585.050000001</v>
      </c>
      <c r="CM30" s="51">
        <f>SUM(CM31:CM32)</f>
        <v>20242585.050000001</v>
      </c>
      <c r="CN30" s="51">
        <f>SUM(CN31:CN32)</f>
        <v>20242585.050000001</v>
      </c>
      <c r="CO30" s="51">
        <f>SUM(CO31:CO32)</f>
        <v>20242585.050000001</v>
      </c>
      <c r="CP30" s="51">
        <f>SUM(CP31:CP32)</f>
        <v>20242585.050000001</v>
      </c>
      <c r="CQ30" s="18">
        <f>IFERROR(CH30/CD30-1,"N/A")</f>
        <v>0</v>
      </c>
      <c r="CR30" s="426">
        <f>IFERROR(CO30/CH30-1,"N/A")</f>
        <v>0</v>
      </c>
      <c r="CS30" s="51">
        <f t="shared" ref="CS30:CY30" si="22">SUM(CS31:CS32)</f>
        <v>20242585.050000001</v>
      </c>
      <c r="CT30" s="51">
        <f t="shared" si="22"/>
        <v>20242585.050000001</v>
      </c>
      <c r="CU30" s="51">
        <f t="shared" si="22"/>
        <v>20242585.050000001</v>
      </c>
      <c r="CV30" s="51">
        <f t="shared" si="22"/>
        <v>20242585.050000001</v>
      </c>
      <c r="CW30" s="51">
        <f t="shared" si="22"/>
        <v>20242585.050000001</v>
      </c>
      <c r="CX30" s="51">
        <f t="shared" si="22"/>
        <v>20242585.050000001</v>
      </c>
      <c r="CY30" s="51">
        <f t="shared" si="22"/>
        <v>20242585.050000001</v>
      </c>
      <c r="CZ30" s="51">
        <f t="shared" ref="CZ30:DA30" si="23">SUM(CZ31:CZ32)</f>
        <v>20242585.050000001</v>
      </c>
      <c r="DA30" s="51">
        <f t="shared" si="23"/>
        <v>20242585.050000001</v>
      </c>
      <c r="DB30" s="18">
        <f>IFERROR(CS30/CO30-1,"N/A")</f>
        <v>0</v>
      </c>
      <c r="DC30" s="426">
        <f>IFERROR(CZ30/CS30-1,"N/A")</f>
        <v>0</v>
      </c>
      <c r="DE30" s="51">
        <f t="shared" ref="DE30" si="24">SUM(DE31:DE32)</f>
        <v>20242585.050000001</v>
      </c>
      <c r="DF30" s="395"/>
      <c r="DG30" s="395"/>
      <c r="DH30" s="395"/>
      <c r="DI30" s="395"/>
      <c r="DJ30" s="395"/>
      <c r="DK30" s="395"/>
      <c r="DL30" s="395"/>
      <c r="DM30" s="395"/>
      <c r="DN30" s="18">
        <f>IFERROR(DE30/DA30-1,"N/A")</f>
        <v>0</v>
      </c>
      <c r="DO30" s="426">
        <f>IFERROR(DL30/DE30-1,"N/A")</f>
        <v>-1</v>
      </c>
      <c r="DP30" s="70" t="s">
        <v>187</v>
      </c>
      <c r="DQ30" s="469"/>
      <c r="DR30" s="19"/>
    </row>
    <row r="31" spans="1:122" ht="38.25">
      <c r="B31" s="19" t="s">
        <v>465</v>
      </c>
      <c r="C31" s="32" t="s">
        <v>32</v>
      </c>
      <c r="D31" s="5" t="s">
        <v>192</v>
      </c>
      <c r="E31" s="5"/>
      <c r="F31" s="5">
        <v>30748</v>
      </c>
      <c r="G31" s="5">
        <v>51015</v>
      </c>
      <c r="H31" s="8"/>
      <c r="I31" s="13" t="s">
        <v>186</v>
      </c>
      <c r="J31" s="9"/>
      <c r="K31" s="9"/>
      <c r="L31" s="9"/>
      <c r="M31" s="14"/>
      <c r="N31" s="26"/>
      <c r="O31" s="25"/>
      <c r="P31" s="22"/>
      <c r="Q31" s="10"/>
      <c r="R31" s="10"/>
      <c r="S31" s="22"/>
      <c r="T31" s="24"/>
      <c r="U31" s="23"/>
      <c r="V31" s="22"/>
      <c r="W31" s="22"/>
      <c r="X31" s="17"/>
      <c r="Y31" s="17"/>
      <c r="Z31" s="22"/>
      <c r="AA31" s="22"/>
      <c r="AB31" s="40">
        <v>9011154</v>
      </c>
      <c r="AC31" s="38">
        <v>9389223.6600000001</v>
      </c>
      <c r="AD31" s="27"/>
      <c r="AE31" s="21"/>
      <c r="AF31" s="47">
        <v>13235135</v>
      </c>
      <c r="AG31" s="42">
        <v>13165263</v>
      </c>
      <c r="AH31" s="27"/>
      <c r="AI31" s="20"/>
      <c r="AJ31" s="47">
        <v>13308060</v>
      </c>
      <c r="AK31" s="42">
        <v>13308060</v>
      </c>
      <c r="AL31" s="42">
        <v>13308060</v>
      </c>
      <c r="AM31" s="42">
        <v>13308060</v>
      </c>
      <c r="AN31" s="27"/>
      <c r="AO31" s="20"/>
      <c r="AP31" s="47">
        <v>13308077.75</v>
      </c>
      <c r="AQ31" s="42">
        <v>13308060</v>
      </c>
      <c r="AR31" s="42">
        <v>13308060</v>
      </c>
      <c r="AS31" s="42">
        <v>13308060</v>
      </c>
      <c r="AT31" s="27"/>
      <c r="AU31" s="20"/>
      <c r="AV31" s="47">
        <v>13308077.75</v>
      </c>
      <c r="AW31" s="42">
        <v>13308060</v>
      </c>
      <c r="AX31" s="42">
        <v>13308060</v>
      </c>
      <c r="AY31" s="27"/>
      <c r="AZ31" s="20"/>
      <c r="BA31" s="47">
        <v>13308077.75</v>
      </c>
      <c r="BB31" s="42">
        <v>13308077.75</v>
      </c>
      <c r="BC31" s="42">
        <v>13308077.75</v>
      </c>
      <c r="BD31" s="42">
        <v>13308077.75</v>
      </c>
      <c r="BE31" s="27"/>
      <c r="BF31" s="20"/>
      <c r="BG31" s="47">
        <v>13308077.75</v>
      </c>
      <c r="BH31" s="42">
        <v>13308077.75</v>
      </c>
      <c r="BI31" s="42">
        <v>13308077.75</v>
      </c>
      <c r="BJ31" s="17"/>
      <c r="BK31" s="28"/>
      <c r="BL31" s="46">
        <v>13308077.75</v>
      </c>
      <c r="BM31" s="394"/>
      <c r="BN31" s="394"/>
      <c r="BO31" s="42">
        <v>13308077.75</v>
      </c>
      <c r="BP31" s="42">
        <v>13308077.75</v>
      </c>
      <c r="BQ31" s="42">
        <v>13308077.75</v>
      </c>
      <c r="BR31" s="42">
        <v>13308077.75</v>
      </c>
      <c r="BS31" s="394"/>
      <c r="BT31" s="394"/>
      <c r="BU31" s="17"/>
      <c r="BV31" s="339"/>
      <c r="BW31" s="50">
        <v>13308077.75</v>
      </c>
      <c r="BX31" s="51">
        <v>13308077.75</v>
      </c>
      <c r="BY31" s="51">
        <v>13308077.75</v>
      </c>
      <c r="BZ31" s="51">
        <v>13308077.75</v>
      </c>
      <c r="CA31" s="51">
        <v>13308077.75</v>
      </c>
      <c r="CB31" s="51">
        <v>13308077.75</v>
      </c>
      <c r="CC31" s="51">
        <v>13308077.75</v>
      </c>
      <c r="CD31" s="51">
        <v>13308077.75</v>
      </c>
      <c r="CE31" s="51">
        <v>13308077.75</v>
      </c>
      <c r="CF31" s="17"/>
      <c r="CG31" s="485"/>
      <c r="CH31" s="50">
        <v>13308077.75</v>
      </c>
      <c r="CI31" s="51">
        <v>13308077.75</v>
      </c>
      <c r="CJ31" s="51">
        <v>13308077.75</v>
      </c>
      <c r="CK31" s="51">
        <v>13308077.75</v>
      </c>
      <c r="CL31" s="51">
        <v>13308077.75</v>
      </c>
      <c r="CM31" s="51">
        <v>13308077.75</v>
      </c>
      <c r="CN31" s="51">
        <v>13308077.75</v>
      </c>
      <c r="CO31" s="51">
        <v>13308077.75</v>
      </c>
      <c r="CP31" s="51">
        <v>13308077.75</v>
      </c>
      <c r="CQ31" s="17"/>
      <c r="CR31" s="339"/>
      <c r="CS31" s="51">
        <v>13308077.75</v>
      </c>
      <c r="CT31" s="51">
        <v>13308077.75</v>
      </c>
      <c r="CU31" s="51">
        <v>13308077.75</v>
      </c>
      <c r="CV31" s="51">
        <v>13308077.75</v>
      </c>
      <c r="CW31" s="51">
        <v>13308077.75</v>
      </c>
      <c r="CX31" s="51">
        <v>13308077.75</v>
      </c>
      <c r="CY31" s="51">
        <v>13308077.75</v>
      </c>
      <c r="CZ31" s="51">
        <v>13308077.75</v>
      </c>
      <c r="DA31" s="51">
        <v>13308077.75</v>
      </c>
      <c r="DB31" s="17"/>
      <c r="DC31" s="339"/>
      <c r="DE31" s="51">
        <v>13308077.75</v>
      </c>
      <c r="DF31" s="395"/>
      <c r="DG31" s="395"/>
      <c r="DH31" s="395"/>
      <c r="DI31" s="395"/>
      <c r="DJ31" s="395"/>
      <c r="DK31" s="395"/>
      <c r="DL31" s="395"/>
      <c r="DM31" s="395"/>
      <c r="DN31" s="17"/>
      <c r="DO31" s="339"/>
      <c r="DP31" s="70" t="s">
        <v>185</v>
      </c>
      <c r="DQ31" s="469"/>
      <c r="DR31" s="19"/>
    </row>
    <row r="32" spans="1:122" ht="38.25">
      <c r="B32" s="19" t="s">
        <v>1472</v>
      </c>
      <c r="C32" s="32" t="s">
        <v>32</v>
      </c>
      <c r="D32" s="5" t="s">
        <v>192</v>
      </c>
      <c r="E32" s="5"/>
      <c r="F32" s="5">
        <v>30747</v>
      </c>
      <c r="G32" s="5">
        <v>51014</v>
      </c>
      <c r="H32" s="8"/>
      <c r="I32" s="13" t="s">
        <v>183</v>
      </c>
      <c r="J32" s="9"/>
      <c r="K32" s="9"/>
      <c r="L32" s="9"/>
      <c r="M32" s="14"/>
      <c r="N32" s="26"/>
      <c r="O32" s="25"/>
      <c r="P32" s="22"/>
      <c r="Q32" s="10"/>
      <c r="R32" s="10"/>
      <c r="S32" s="22"/>
      <c r="T32" s="24"/>
      <c r="U32" s="23"/>
      <c r="V32" s="22"/>
      <c r="W32" s="22"/>
      <c r="X32" s="17"/>
      <c r="Y32" s="17"/>
      <c r="Z32" s="22"/>
      <c r="AA32" s="22"/>
      <c r="AB32" s="40">
        <v>0</v>
      </c>
      <c r="AC32" s="38">
        <v>9654456</v>
      </c>
      <c r="AD32" s="21"/>
      <c r="AE32" s="21"/>
      <c r="AF32" s="47">
        <v>6753508</v>
      </c>
      <c r="AG32" s="42">
        <v>7012751</v>
      </c>
      <c r="AH32" s="21"/>
      <c r="AI32" s="20"/>
      <c r="AJ32" s="47">
        <v>6933947</v>
      </c>
      <c r="AK32" s="42">
        <v>6940000</v>
      </c>
      <c r="AL32" s="42">
        <v>6940000</v>
      </c>
      <c r="AM32" s="42">
        <v>6940000</v>
      </c>
      <c r="AN32" s="21"/>
      <c r="AO32" s="20"/>
      <c r="AP32" s="47">
        <v>6934507.2999999998</v>
      </c>
      <c r="AQ32" s="42">
        <v>6940000</v>
      </c>
      <c r="AR32" s="42">
        <v>6940000</v>
      </c>
      <c r="AS32" s="42">
        <v>6940000</v>
      </c>
      <c r="AT32" s="21"/>
      <c r="AU32" s="20"/>
      <c r="AV32" s="47">
        <v>6934507.2999999998</v>
      </c>
      <c r="AW32" s="42">
        <v>6940000</v>
      </c>
      <c r="AX32" s="42">
        <v>6940000</v>
      </c>
      <c r="AY32" s="21"/>
      <c r="AZ32" s="20"/>
      <c r="BA32" s="47">
        <v>6934507.2999999998</v>
      </c>
      <c r="BB32" s="42">
        <v>6934507.2999999998</v>
      </c>
      <c r="BC32" s="42">
        <v>6934507.2999999998</v>
      </c>
      <c r="BD32" s="42">
        <v>6934507.2999999998</v>
      </c>
      <c r="BE32" s="21"/>
      <c r="BF32" s="20"/>
      <c r="BG32" s="47">
        <v>6934507.2999999998</v>
      </c>
      <c r="BH32" s="42">
        <v>6934507.2999999998</v>
      </c>
      <c r="BI32" s="42">
        <v>6934507.2999999998</v>
      </c>
      <c r="BJ32" s="28"/>
      <c r="BK32" s="28"/>
      <c r="BL32" s="46">
        <v>6934507.2999999998</v>
      </c>
      <c r="BM32" s="394"/>
      <c r="BN32" s="394"/>
      <c r="BO32" s="42">
        <v>6934507.2999999998</v>
      </c>
      <c r="BP32" s="42">
        <v>6934507.2999999998</v>
      </c>
      <c r="BQ32" s="42">
        <v>6934507.2999999998</v>
      </c>
      <c r="BR32" s="42">
        <v>6934507.2999999998</v>
      </c>
      <c r="BS32" s="394"/>
      <c r="BT32" s="394"/>
      <c r="BU32" s="28"/>
      <c r="BV32" s="339"/>
      <c r="BW32" s="50">
        <v>6934507.2999999998</v>
      </c>
      <c r="BX32" s="51">
        <v>6934507.2999999998</v>
      </c>
      <c r="BY32" s="51">
        <v>6934507.2999999998</v>
      </c>
      <c r="BZ32" s="51">
        <v>6934507.2999999998</v>
      </c>
      <c r="CA32" s="51">
        <v>6934507.2999999998</v>
      </c>
      <c r="CB32" s="51">
        <v>6934507.2999999998</v>
      </c>
      <c r="CC32" s="51">
        <v>6934507.2999999998</v>
      </c>
      <c r="CD32" s="51">
        <v>6934507.2999999998</v>
      </c>
      <c r="CE32" s="51">
        <v>6934507.2999999998</v>
      </c>
      <c r="CF32" s="28"/>
      <c r="CG32" s="485"/>
      <c r="CH32" s="50">
        <v>6934507.2999999998</v>
      </c>
      <c r="CI32" s="51">
        <v>6934507.2999999998</v>
      </c>
      <c r="CJ32" s="51">
        <v>6934507.2999999998</v>
      </c>
      <c r="CK32" s="51">
        <v>6934507.2999999998</v>
      </c>
      <c r="CL32" s="51">
        <v>6934507.2999999998</v>
      </c>
      <c r="CM32" s="51">
        <v>6934507.2999999998</v>
      </c>
      <c r="CN32" s="51">
        <v>6934507.2999999998</v>
      </c>
      <c r="CO32" s="51">
        <v>6934507.2999999998</v>
      </c>
      <c r="CP32" s="51">
        <v>6934507.2999999998</v>
      </c>
      <c r="CQ32" s="28"/>
      <c r="CR32" s="339"/>
      <c r="CS32" s="51">
        <v>6934507.2999999998</v>
      </c>
      <c r="CT32" s="51">
        <v>6934507.2999999998</v>
      </c>
      <c r="CU32" s="51">
        <v>6934507.2999999998</v>
      </c>
      <c r="CV32" s="51">
        <v>6934507.2999999998</v>
      </c>
      <c r="CW32" s="51">
        <v>6934507.2999999998</v>
      </c>
      <c r="CX32" s="51">
        <v>6934507.2999999998</v>
      </c>
      <c r="CY32" s="51">
        <v>6934507.2999999998</v>
      </c>
      <c r="CZ32" s="51">
        <v>6934507.2999999998</v>
      </c>
      <c r="DA32" s="51">
        <v>6934507.2999999998</v>
      </c>
      <c r="DB32" s="28"/>
      <c r="DC32" s="339"/>
      <c r="DE32" s="51">
        <v>6934507.2999999998</v>
      </c>
      <c r="DF32" s="395"/>
      <c r="DG32" s="395"/>
      <c r="DH32" s="395"/>
      <c r="DI32" s="395"/>
      <c r="DJ32" s="395"/>
      <c r="DK32" s="395"/>
      <c r="DL32" s="395"/>
      <c r="DM32" s="395"/>
      <c r="DN32" s="28"/>
      <c r="DO32" s="339"/>
      <c r="DP32" s="70" t="s">
        <v>240</v>
      </c>
      <c r="DQ32" s="469"/>
      <c r="DR32" s="19"/>
    </row>
    <row r="33" spans="1:122">
      <c r="A33" s="2" t="str">
        <f>LEFT(B33,9)</f>
        <v>TP2012112</v>
      </c>
      <c r="B33" s="19" t="s">
        <v>597</v>
      </c>
      <c r="C33" s="33" t="s">
        <v>29</v>
      </c>
      <c r="D33" s="7" t="s">
        <v>189</v>
      </c>
      <c r="E33" s="7"/>
      <c r="F33" s="4" t="s">
        <v>31</v>
      </c>
      <c r="G33" s="4" t="s">
        <v>31</v>
      </c>
      <c r="H33" s="8">
        <v>41730</v>
      </c>
      <c r="I33" s="13" t="s">
        <v>64</v>
      </c>
      <c r="J33" s="9" t="s">
        <v>44</v>
      </c>
      <c r="K33" s="9" t="s">
        <v>44</v>
      </c>
      <c r="L33" s="9" t="s">
        <v>44</v>
      </c>
      <c r="M33" s="14" t="s">
        <v>44</v>
      </c>
      <c r="N33" s="26"/>
      <c r="O33" s="25"/>
      <c r="P33" s="22"/>
      <c r="Q33" s="10"/>
      <c r="R33" s="10"/>
      <c r="S33" s="22"/>
      <c r="T33" s="24"/>
      <c r="U33" s="23"/>
      <c r="V33" s="22"/>
      <c r="W33" s="22"/>
      <c r="X33" s="17"/>
      <c r="Y33" s="17"/>
      <c r="Z33" s="22"/>
      <c r="AA33" s="22"/>
      <c r="AB33" s="38">
        <v>13254470.189999999</v>
      </c>
      <c r="AC33" s="38">
        <v>13254470.189999999</v>
      </c>
      <c r="AD33" s="21"/>
      <c r="AE33" s="21">
        <v>0</v>
      </c>
      <c r="AF33" s="46">
        <v>13254470</v>
      </c>
      <c r="AG33" s="38">
        <v>13254470</v>
      </c>
      <c r="AH33" s="21"/>
      <c r="AI33" s="20"/>
      <c r="AJ33" s="46">
        <v>13254470</v>
      </c>
      <c r="AK33" s="38">
        <v>13254470</v>
      </c>
      <c r="AL33" s="38">
        <v>13254470</v>
      </c>
      <c r="AM33" s="38">
        <v>13254470</v>
      </c>
      <c r="AN33" s="21"/>
      <c r="AO33" s="20"/>
      <c r="AP33" s="47">
        <v>13254470</v>
      </c>
      <c r="AQ33" s="38">
        <v>13254470</v>
      </c>
      <c r="AR33" s="38">
        <v>13254470</v>
      </c>
      <c r="AS33" s="38">
        <v>13254470</v>
      </c>
      <c r="AT33" s="18">
        <f>AP33/AL33-1</f>
        <v>0</v>
      </c>
      <c r="AU33" s="44">
        <f>AQ33/AP33-1</f>
        <v>0</v>
      </c>
      <c r="AV33" s="47">
        <v>13254470</v>
      </c>
      <c r="AW33" s="38">
        <v>13254470</v>
      </c>
      <c r="AX33" s="38">
        <v>13254470</v>
      </c>
      <c r="AY33" s="18">
        <f>AV33/AR33-1</f>
        <v>0</v>
      </c>
      <c r="AZ33" s="44">
        <f>AS33/AV33-1</f>
        <v>0</v>
      </c>
      <c r="BA33" s="47">
        <v>13254470</v>
      </c>
      <c r="BB33" s="42">
        <v>13254470</v>
      </c>
      <c r="BC33" s="42">
        <v>13254470</v>
      </c>
      <c r="BD33" s="42">
        <v>13254470</v>
      </c>
      <c r="BE33" s="18">
        <f>BA33/AW33-1</f>
        <v>0</v>
      </c>
      <c r="BF33" s="44">
        <f>BB33/BA33-1</f>
        <v>0</v>
      </c>
      <c r="BG33" s="47">
        <v>13254470</v>
      </c>
      <c r="BH33" s="42">
        <v>13254470</v>
      </c>
      <c r="BI33" s="42">
        <v>13254470</v>
      </c>
      <c r="BJ33" s="18">
        <f>BG33/BC33-1</f>
        <v>0</v>
      </c>
      <c r="BK33" s="18">
        <f>BH33/BG33-1</f>
        <v>0</v>
      </c>
      <c r="BL33" s="46">
        <f>BL34</f>
        <v>13254470</v>
      </c>
      <c r="BM33" s="394"/>
      <c r="BN33" s="394"/>
      <c r="BO33" s="42">
        <v>13254470</v>
      </c>
      <c r="BP33" s="42">
        <v>13254470</v>
      </c>
      <c r="BQ33" s="42">
        <v>13254470</v>
      </c>
      <c r="BR33" s="42">
        <v>13254470</v>
      </c>
      <c r="BS33" s="394"/>
      <c r="BT33" s="394"/>
      <c r="BU33" s="18">
        <f>IFERROR(BL33/BH33-1,"N/A")</f>
        <v>0</v>
      </c>
      <c r="BV33" s="426">
        <f>IFERROR(BQ33/BL33-1,"N/A")</f>
        <v>0</v>
      </c>
      <c r="BW33" s="50">
        <v>13254470</v>
      </c>
      <c r="BX33" s="51">
        <v>13254470</v>
      </c>
      <c r="BY33" s="51">
        <v>13254470</v>
      </c>
      <c r="BZ33" s="51">
        <v>13254470</v>
      </c>
      <c r="CA33" s="51">
        <v>13254470</v>
      </c>
      <c r="CB33" s="51">
        <v>13254470</v>
      </c>
      <c r="CC33" s="51">
        <v>13254470</v>
      </c>
      <c r="CD33" s="51">
        <v>13254470</v>
      </c>
      <c r="CE33" s="51">
        <v>13254470</v>
      </c>
      <c r="CF33" s="18">
        <f>IFERROR(BW33/BQ33-1,"N/A")</f>
        <v>0</v>
      </c>
      <c r="CG33" s="484">
        <f>IFERROR(CD33/BW33-1,"N/A")</f>
        <v>0</v>
      </c>
      <c r="CH33" s="50">
        <v>13254470</v>
      </c>
      <c r="CI33" s="51">
        <v>13254470</v>
      </c>
      <c r="CJ33" s="51">
        <v>13254470</v>
      </c>
      <c r="CK33" s="51">
        <v>13254470</v>
      </c>
      <c r="CL33" s="51">
        <v>13254470</v>
      </c>
      <c r="CM33" s="51">
        <f>CM34</f>
        <v>13254470</v>
      </c>
      <c r="CN33" s="51">
        <f>CN34</f>
        <v>13254470</v>
      </c>
      <c r="CO33" s="51">
        <f>CO34</f>
        <v>13254470</v>
      </c>
      <c r="CP33" s="51">
        <f>CP34</f>
        <v>13254470</v>
      </c>
      <c r="CQ33" s="18">
        <f>IFERROR(CH33/CD33-1,"N/A")</f>
        <v>0</v>
      </c>
      <c r="CR33" s="426">
        <f>IFERROR(CO33/CH33-1,"N/A")</f>
        <v>0</v>
      </c>
      <c r="CS33" s="51">
        <f t="shared" ref="CS33:DA33" si="25">CS34</f>
        <v>13254470</v>
      </c>
      <c r="CT33" s="51">
        <f t="shared" si="25"/>
        <v>13254470</v>
      </c>
      <c r="CU33" s="51">
        <f t="shared" si="25"/>
        <v>13254470</v>
      </c>
      <c r="CV33" s="51">
        <f t="shared" si="25"/>
        <v>13254470</v>
      </c>
      <c r="CW33" s="51">
        <f t="shared" si="25"/>
        <v>13254470</v>
      </c>
      <c r="CX33" s="51">
        <f t="shared" si="25"/>
        <v>13254470</v>
      </c>
      <c r="CY33" s="51">
        <f t="shared" si="25"/>
        <v>13254470</v>
      </c>
      <c r="CZ33" s="51">
        <f t="shared" si="25"/>
        <v>13254470</v>
      </c>
      <c r="DA33" s="51">
        <f t="shared" si="25"/>
        <v>13254470</v>
      </c>
      <c r="DB33" s="18">
        <f>IFERROR(CS33/CO33-1,"N/A")</f>
        <v>0</v>
      </c>
      <c r="DC33" s="426">
        <f>IFERROR(CZ33/CS33-1,"N/A")</f>
        <v>0</v>
      </c>
      <c r="DE33" s="51">
        <f t="shared" ref="DE33" si="26">DE34</f>
        <v>13254470</v>
      </c>
      <c r="DF33" s="395"/>
      <c r="DG33" s="395"/>
      <c r="DH33" s="395"/>
      <c r="DI33" s="395"/>
      <c r="DJ33" s="395"/>
      <c r="DK33" s="395"/>
      <c r="DL33" s="395"/>
      <c r="DM33" s="395"/>
      <c r="DN33" s="18">
        <f>IFERROR(DE33/DA33-1,"N/A")</f>
        <v>0</v>
      </c>
      <c r="DO33" s="426">
        <f>IFERROR(DL33/DE33-1,"N/A")</f>
        <v>-1</v>
      </c>
      <c r="DP33" s="70" t="s">
        <v>182</v>
      </c>
      <c r="DQ33" s="469"/>
      <c r="DR33" s="19"/>
    </row>
    <row r="34" spans="1:122" ht="25.5">
      <c r="C34" s="32" t="s">
        <v>32</v>
      </c>
      <c r="D34" s="5" t="s">
        <v>189</v>
      </c>
      <c r="E34" s="5"/>
      <c r="F34" s="5">
        <v>30746</v>
      </c>
      <c r="G34" s="5">
        <v>51013</v>
      </c>
      <c r="H34" s="8"/>
      <c r="I34" s="13" t="s">
        <v>65</v>
      </c>
      <c r="J34" s="9"/>
      <c r="K34" s="9"/>
      <c r="L34" s="9"/>
      <c r="M34" s="14"/>
      <c r="N34" s="26"/>
      <c r="O34" s="25"/>
      <c r="P34" s="22"/>
      <c r="Q34" s="10"/>
      <c r="R34" s="10"/>
      <c r="S34" s="22"/>
      <c r="T34" s="24"/>
      <c r="U34" s="23"/>
      <c r="V34" s="22"/>
      <c r="W34" s="22"/>
      <c r="X34" s="17"/>
      <c r="Y34" s="17"/>
      <c r="Z34" s="22"/>
      <c r="AA34" s="22"/>
      <c r="AB34" s="38">
        <v>13254470.189999999</v>
      </c>
      <c r="AC34" s="38">
        <v>13254470.189999999</v>
      </c>
      <c r="AD34" s="21"/>
      <c r="AE34" s="21"/>
      <c r="AF34" s="46">
        <v>13254470</v>
      </c>
      <c r="AG34" s="38">
        <v>13254470</v>
      </c>
      <c r="AH34" s="21"/>
      <c r="AI34" s="20"/>
      <c r="AJ34" s="46">
        <v>13254470</v>
      </c>
      <c r="AK34" s="38">
        <v>13254470</v>
      </c>
      <c r="AL34" s="38">
        <v>13254470</v>
      </c>
      <c r="AM34" s="38">
        <v>13254470</v>
      </c>
      <c r="AN34" s="21"/>
      <c r="AO34" s="20"/>
      <c r="AP34" s="47">
        <v>13254470</v>
      </c>
      <c r="AQ34" s="38">
        <v>13254470</v>
      </c>
      <c r="AR34" s="38">
        <v>13254470</v>
      </c>
      <c r="AS34" s="38">
        <v>13254470</v>
      </c>
      <c r="AT34" s="21"/>
      <c r="AU34" s="20"/>
      <c r="AV34" s="47">
        <v>13254470</v>
      </c>
      <c r="AW34" s="38">
        <v>13254470</v>
      </c>
      <c r="AX34" s="38">
        <v>13254470</v>
      </c>
      <c r="AY34" s="21"/>
      <c r="AZ34" s="20"/>
      <c r="BA34" s="47">
        <v>13254470</v>
      </c>
      <c r="BB34" s="42">
        <v>13254470</v>
      </c>
      <c r="BC34" s="42">
        <v>13254470</v>
      </c>
      <c r="BD34" s="42">
        <v>13254470</v>
      </c>
      <c r="BE34" s="21"/>
      <c r="BF34" s="20"/>
      <c r="BG34" s="47">
        <v>13254470</v>
      </c>
      <c r="BH34" s="42">
        <v>13254470</v>
      </c>
      <c r="BI34" s="42">
        <v>13254470</v>
      </c>
      <c r="BJ34" s="28"/>
      <c r="BK34" s="28"/>
      <c r="BL34" s="46">
        <v>13254470</v>
      </c>
      <c r="BM34" s="394"/>
      <c r="BN34" s="394"/>
      <c r="BO34" s="42">
        <v>13254470</v>
      </c>
      <c r="BP34" s="42">
        <v>13254470</v>
      </c>
      <c r="BQ34" s="42">
        <v>13254470</v>
      </c>
      <c r="BR34" s="42">
        <v>13254470</v>
      </c>
      <c r="BS34" s="394"/>
      <c r="BT34" s="394"/>
      <c r="BU34" s="28"/>
      <c r="BV34" s="339"/>
      <c r="BW34" s="50">
        <v>13254470</v>
      </c>
      <c r="BX34" s="51">
        <v>13254470</v>
      </c>
      <c r="BY34" s="51">
        <v>13254470</v>
      </c>
      <c r="BZ34" s="51">
        <v>13254470</v>
      </c>
      <c r="CA34" s="51">
        <v>13254470</v>
      </c>
      <c r="CB34" s="51">
        <v>13254470</v>
      </c>
      <c r="CC34" s="51">
        <v>13254470</v>
      </c>
      <c r="CD34" s="51">
        <v>13254470</v>
      </c>
      <c r="CE34" s="51">
        <v>13254470</v>
      </c>
      <c r="CF34" s="28"/>
      <c r="CG34" s="485"/>
      <c r="CH34" s="50">
        <v>13254470</v>
      </c>
      <c r="CI34" s="51">
        <v>13254470</v>
      </c>
      <c r="CJ34" s="51">
        <v>13254470</v>
      </c>
      <c r="CK34" s="51">
        <v>13254470</v>
      </c>
      <c r="CL34" s="51">
        <v>13254470</v>
      </c>
      <c r="CM34" s="51">
        <v>13254470</v>
      </c>
      <c r="CN34" s="51">
        <v>13254470</v>
      </c>
      <c r="CO34" s="51">
        <v>13254470</v>
      </c>
      <c r="CP34" s="51">
        <v>13254470</v>
      </c>
      <c r="CQ34" s="28"/>
      <c r="CR34" s="339"/>
      <c r="CS34" s="51">
        <v>13254470</v>
      </c>
      <c r="CT34" s="51">
        <v>13254470</v>
      </c>
      <c r="CU34" s="51">
        <v>13254470</v>
      </c>
      <c r="CV34" s="51">
        <v>13254470</v>
      </c>
      <c r="CW34" s="51">
        <v>13254470</v>
      </c>
      <c r="CX34" s="51">
        <v>13254470</v>
      </c>
      <c r="CY34" s="51">
        <v>13254470</v>
      </c>
      <c r="CZ34" s="51">
        <v>13254470</v>
      </c>
      <c r="DA34" s="51">
        <v>13254470</v>
      </c>
      <c r="DB34" s="28"/>
      <c r="DC34" s="339"/>
      <c r="DE34" s="51">
        <v>13254470</v>
      </c>
      <c r="DF34" s="395"/>
      <c r="DG34" s="395"/>
      <c r="DH34" s="395"/>
      <c r="DI34" s="395"/>
      <c r="DJ34" s="395"/>
      <c r="DK34" s="395"/>
      <c r="DL34" s="395"/>
      <c r="DM34" s="395"/>
      <c r="DN34" s="28"/>
      <c r="DO34" s="339"/>
      <c r="DP34" s="70" t="s">
        <v>66</v>
      </c>
      <c r="DQ34" s="469"/>
      <c r="DR34" s="19"/>
    </row>
    <row r="35" spans="1:122">
      <c r="A35" s="2" t="str">
        <f>LEFT(B35,9)</f>
        <v>TP2012055</v>
      </c>
      <c r="B35" s="2" t="s">
        <v>1180</v>
      </c>
      <c r="C35" s="397" t="s">
        <v>43</v>
      </c>
      <c r="D35" s="398" t="s">
        <v>184</v>
      </c>
      <c r="E35" s="398"/>
      <c r="F35" s="398" t="s">
        <v>31</v>
      </c>
      <c r="G35" s="398" t="s">
        <v>31</v>
      </c>
      <c r="H35" s="399">
        <v>41548</v>
      </c>
      <c r="I35" s="400" t="s">
        <v>180</v>
      </c>
      <c r="J35" s="401" t="s">
        <v>44</v>
      </c>
      <c r="K35" s="401" t="s">
        <v>44</v>
      </c>
      <c r="L35" s="401" t="s">
        <v>44</v>
      </c>
      <c r="M35" s="402" t="s">
        <v>44</v>
      </c>
      <c r="N35" s="401"/>
      <c r="O35" s="401"/>
      <c r="P35" s="401"/>
      <c r="Q35" s="401"/>
      <c r="R35" s="403"/>
      <c r="S35" s="401"/>
      <c r="T35" s="395"/>
      <c r="U35" s="395"/>
      <c r="V35" s="402"/>
      <c r="W35" s="402"/>
      <c r="X35" s="394"/>
      <c r="Y35" s="394"/>
      <c r="Z35" s="402"/>
      <c r="AA35" s="402"/>
      <c r="AB35" s="402">
        <v>4086696.07</v>
      </c>
      <c r="AC35" s="402">
        <v>4086696.07</v>
      </c>
      <c r="AD35" s="402"/>
      <c r="AE35" s="402">
        <v>0</v>
      </c>
      <c r="AF35" s="404">
        <v>4086696</v>
      </c>
      <c r="AG35" s="402">
        <v>4086696</v>
      </c>
      <c r="AH35" s="402"/>
      <c r="AI35" s="396"/>
      <c r="AJ35" s="404">
        <v>4800037.8600000003</v>
      </c>
      <c r="AK35" s="402">
        <v>0</v>
      </c>
      <c r="AL35" s="402">
        <v>0</v>
      </c>
      <c r="AM35" s="402">
        <v>0</v>
      </c>
      <c r="AN35" s="402"/>
      <c r="AO35" s="396"/>
      <c r="AP35" s="404">
        <v>4817114</v>
      </c>
      <c r="AQ35" s="402">
        <v>0</v>
      </c>
      <c r="AR35" s="402">
        <v>0</v>
      </c>
      <c r="AS35" s="402">
        <v>0</v>
      </c>
      <c r="AT35" s="402">
        <v>0</v>
      </c>
      <c r="AU35" s="396">
        <f>AQ35/AP35-1</f>
        <v>-1</v>
      </c>
      <c r="AV35" s="404">
        <v>4817114</v>
      </c>
      <c r="AW35" s="402">
        <v>0</v>
      </c>
      <c r="AX35" s="402">
        <v>0</v>
      </c>
      <c r="AY35" s="402" t="e">
        <f>AV35/AR35-1</f>
        <v>#DIV/0!</v>
      </c>
      <c r="AZ35" s="396">
        <f>AS35/AV35-1</f>
        <v>-1</v>
      </c>
      <c r="BA35" s="404">
        <v>0</v>
      </c>
      <c r="BB35" s="402">
        <v>0</v>
      </c>
      <c r="BC35" s="402">
        <v>0</v>
      </c>
      <c r="BD35" s="402">
        <v>0</v>
      </c>
      <c r="BE35" s="402" t="e">
        <f>BA35/AW35-1</f>
        <v>#DIV/0!</v>
      </c>
      <c r="BF35" s="396" t="e">
        <f>BB35/BA35-1</f>
        <v>#DIV/0!</v>
      </c>
      <c r="BG35" s="407">
        <v>0</v>
      </c>
      <c r="BH35" s="394">
        <v>0</v>
      </c>
      <c r="BI35" s="394">
        <v>0</v>
      </c>
      <c r="BJ35" s="402" t="e">
        <f>BG35/BC35-1</f>
        <v>#DIV/0!</v>
      </c>
      <c r="BK35" s="402" t="e">
        <f>BH35/BG35-1</f>
        <v>#DIV/0!</v>
      </c>
      <c r="BL35" s="407">
        <f>BL36</f>
        <v>0</v>
      </c>
      <c r="BM35" s="394"/>
      <c r="BN35" s="394"/>
      <c r="BO35" s="394">
        <v>0</v>
      </c>
      <c r="BP35" s="394">
        <v>0</v>
      </c>
      <c r="BQ35" s="394">
        <v>0</v>
      </c>
      <c r="BR35" s="394">
        <v>0</v>
      </c>
      <c r="BS35" s="394"/>
      <c r="BT35" s="394"/>
      <c r="BU35" s="402" t="str">
        <f>IFERROR(BL35/BH35-1,"N/A")</f>
        <v>N/A</v>
      </c>
      <c r="BV35" s="396" t="str">
        <f>IFERROR(BQ35/BL35-1,"N/A")</f>
        <v>N/A</v>
      </c>
      <c r="BW35" s="395">
        <v>0</v>
      </c>
      <c r="BX35" s="395">
        <v>0</v>
      </c>
      <c r="BY35" s="395">
        <v>0</v>
      </c>
      <c r="BZ35" s="395">
        <v>0</v>
      </c>
      <c r="CA35" s="395">
        <v>0</v>
      </c>
      <c r="CB35" s="395">
        <v>0</v>
      </c>
      <c r="CC35" s="395">
        <v>0</v>
      </c>
      <c r="CD35" s="395">
        <v>0</v>
      </c>
      <c r="CE35" s="395">
        <v>0</v>
      </c>
      <c r="CF35" s="402"/>
      <c r="CG35" s="486"/>
      <c r="CH35" s="395">
        <v>0</v>
      </c>
      <c r="CI35" s="395">
        <v>0</v>
      </c>
      <c r="CJ35" s="395">
        <v>0</v>
      </c>
      <c r="CK35" s="395">
        <v>0</v>
      </c>
      <c r="CL35" s="395">
        <v>0</v>
      </c>
      <c r="CM35" s="395">
        <v>0</v>
      </c>
      <c r="CN35" s="395">
        <v>0</v>
      </c>
      <c r="CO35" s="395">
        <v>0</v>
      </c>
      <c r="CP35" s="395">
        <v>0</v>
      </c>
      <c r="CQ35" s="402" t="str">
        <f>IFERROR(CH35/CB35-1,"N/A")</f>
        <v>N/A</v>
      </c>
      <c r="CR35" s="396" t="str">
        <f>IFERROR(CO35/CH35-1,"N/A")</f>
        <v>N/A</v>
      </c>
      <c r="CS35" s="395">
        <v>0</v>
      </c>
      <c r="CT35" s="395">
        <v>0</v>
      </c>
      <c r="CU35" s="395">
        <v>0</v>
      </c>
      <c r="CV35" s="395">
        <v>0</v>
      </c>
      <c r="CW35" s="395">
        <v>0</v>
      </c>
      <c r="CX35" s="395">
        <v>0</v>
      </c>
      <c r="CY35" s="395">
        <v>0</v>
      </c>
      <c r="CZ35" s="395">
        <v>0</v>
      </c>
      <c r="DA35" s="395">
        <v>0</v>
      </c>
      <c r="DB35" s="402" t="str">
        <f>IFERROR(CS35/CM35-1,"N/A")</f>
        <v>N/A</v>
      </c>
      <c r="DC35" s="396" t="str">
        <f>IFERROR(CZ35/CS35-1,"N/A")</f>
        <v>N/A</v>
      </c>
      <c r="DD35" s="405"/>
      <c r="DE35" s="395">
        <v>0</v>
      </c>
      <c r="DF35" s="395"/>
      <c r="DG35" s="395"/>
      <c r="DH35" s="395"/>
      <c r="DI35" s="395"/>
      <c r="DJ35" s="395"/>
      <c r="DK35" s="395"/>
      <c r="DL35" s="395"/>
      <c r="DM35" s="395"/>
      <c r="DN35" s="402" t="str">
        <f>IFERROR(DE35/CY35-1,"N/A")</f>
        <v>N/A</v>
      </c>
      <c r="DO35" s="396" t="str">
        <f>IFERROR(DL35/DE35-1,"N/A")</f>
        <v>N/A</v>
      </c>
      <c r="DP35" s="406"/>
      <c r="DQ35" s="469"/>
      <c r="DR35" s="19"/>
    </row>
    <row r="36" spans="1:122" ht="38.1" customHeight="1">
      <c r="C36" s="397" t="s">
        <v>43</v>
      </c>
      <c r="D36" s="398" t="s">
        <v>184</v>
      </c>
      <c r="E36" s="398"/>
      <c r="F36" s="398">
        <v>30770</v>
      </c>
      <c r="G36" s="398">
        <v>51047</v>
      </c>
      <c r="H36" s="399"/>
      <c r="I36" s="400" t="s">
        <v>178</v>
      </c>
      <c r="J36" s="401"/>
      <c r="K36" s="401"/>
      <c r="L36" s="401"/>
      <c r="M36" s="402"/>
      <c r="N36" s="401"/>
      <c r="O36" s="401"/>
      <c r="P36" s="401"/>
      <c r="Q36" s="401"/>
      <c r="R36" s="403"/>
      <c r="S36" s="401"/>
      <c r="T36" s="395"/>
      <c r="U36" s="395"/>
      <c r="V36" s="402"/>
      <c r="W36" s="402"/>
      <c r="X36" s="394"/>
      <c r="Y36" s="394"/>
      <c r="Z36" s="402"/>
      <c r="AA36" s="402"/>
      <c r="AB36" s="402">
        <v>4086696.07</v>
      </c>
      <c r="AC36" s="402">
        <v>4086696.07</v>
      </c>
      <c r="AD36" s="402"/>
      <c r="AE36" s="402"/>
      <c r="AF36" s="404">
        <v>4086696</v>
      </c>
      <c r="AG36" s="402">
        <v>4086696</v>
      </c>
      <c r="AH36" s="402"/>
      <c r="AI36" s="396"/>
      <c r="AJ36" s="404">
        <v>4800037.8600000003</v>
      </c>
      <c r="AK36" s="402">
        <v>0</v>
      </c>
      <c r="AL36" s="402">
        <v>0</v>
      </c>
      <c r="AM36" s="402">
        <v>0</v>
      </c>
      <c r="AN36" s="402"/>
      <c r="AO36" s="396"/>
      <c r="AP36" s="404">
        <v>4817114</v>
      </c>
      <c r="AQ36" s="402">
        <v>0</v>
      </c>
      <c r="AR36" s="402">
        <v>0</v>
      </c>
      <c r="AS36" s="402">
        <v>0</v>
      </c>
      <c r="AT36" s="402"/>
      <c r="AU36" s="396"/>
      <c r="AV36" s="404">
        <v>4817114</v>
      </c>
      <c r="AW36" s="402">
        <v>0</v>
      </c>
      <c r="AX36" s="402">
        <v>0</v>
      </c>
      <c r="AY36" s="402"/>
      <c r="AZ36" s="396"/>
      <c r="BA36" s="404">
        <v>0</v>
      </c>
      <c r="BB36" s="402">
        <v>0</v>
      </c>
      <c r="BC36" s="402">
        <v>0</v>
      </c>
      <c r="BD36" s="402">
        <v>0</v>
      </c>
      <c r="BE36" s="402"/>
      <c r="BF36" s="396"/>
      <c r="BG36" s="407">
        <v>0</v>
      </c>
      <c r="BH36" s="394">
        <v>0</v>
      </c>
      <c r="BI36" s="394">
        <v>0</v>
      </c>
      <c r="BJ36" s="402"/>
      <c r="BK36" s="402"/>
      <c r="BL36" s="407">
        <v>0</v>
      </c>
      <c r="BM36" s="394"/>
      <c r="BN36" s="394"/>
      <c r="BO36" s="394">
        <v>0</v>
      </c>
      <c r="BP36" s="394">
        <v>0</v>
      </c>
      <c r="BQ36" s="394">
        <v>0</v>
      </c>
      <c r="BR36" s="394">
        <v>0</v>
      </c>
      <c r="BS36" s="394"/>
      <c r="BT36" s="394"/>
      <c r="BU36" s="402"/>
      <c r="BV36" s="396"/>
      <c r="BW36" s="395">
        <v>0</v>
      </c>
      <c r="BX36" s="395">
        <v>0</v>
      </c>
      <c r="BY36" s="395">
        <v>0</v>
      </c>
      <c r="BZ36" s="395">
        <v>0</v>
      </c>
      <c r="CA36" s="395">
        <v>0</v>
      </c>
      <c r="CB36" s="395">
        <v>0</v>
      </c>
      <c r="CC36" s="395">
        <v>0</v>
      </c>
      <c r="CD36" s="395">
        <v>0</v>
      </c>
      <c r="CE36" s="395">
        <v>0</v>
      </c>
      <c r="CF36" s="402"/>
      <c r="CG36" s="486"/>
      <c r="CH36" s="395">
        <v>0</v>
      </c>
      <c r="CI36" s="395">
        <v>0</v>
      </c>
      <c r="CJ36" s="395">
        <v>0</v>
      </c>
      <c r="CK36" s="395">
        <v>0</v>
      </c>
      <c r="CL36" s="395">
        <v>0</v>
      </c>
      <c r="CM36" s="395">
        <v>0</v>
      </c>
      <c r="CN36" s="395">
        <v>0</v>
      </c>
      <c r="CO36" s="395">
        <v>0</v>
      </c>
      <c r="CP36" s="395">
        <v>0</v>
      </c>
      <c r="CQ36" s="402"/>
      <c r="CR36" s="396"/>
      <c r="CS36" s="395">
        <v>0</v>
      </c>
      <c r="CT36" s="395">
        <v>0</v>
      </c>
      <c r="CU36" s="395">
        <v>0</v>
      </c>
      <c r="CV36" s="395">
        <v>0</v>
      </c>
      <c r="CW36" s="395">
        <v>0</v>
      </c>
      <c r="CX36" s="395">
        <v>0</v>
      </c>
      <c r="CY36" s="395">
        <v>0</v>
      </c>
      <c r="CZ36" s="395">
        <v>0</v>
      </c>
      <c r="DA36" s="395">
        <v>0</v>
      </c>
      <c r="DB36" s="402"/>
      <c r="DC36" s="396"/>
      <c r="DD36" s="405"/>
      <c r="DE36" s="395">
        <v>0</v>
      </c>
      <c r="DF36" s="395"/>
      <c r="DG36" s="395"/>
      <c r="DH36" s="395"/>
      <c r="DI36" s="395"/>
      <c r="DJ36" s="395"/>
      <c r="DK36" s="395"/>
      <c r="DL36" s="395"/>
      <c r="DM36" s="395"/>
      <c r="DN36" s="402"/>
      <c r="DO36" s="396"/>
      <c r="DP36" s="406" t="s">
        <v>239</v>
      </c>
      <c r="DQ36" s="469"/>
      <c r="DR36" s="19"/>
    </row>
    <row r="37" spans="1:122" ht="33.75">
      <c r="A37" s="2" t="str">
        <f>LEFT(B37,9)</f>
        <v>TP2009089</v>
      </c>
      <c r="B37" s="19" t="s">
        <v>486</v>
      </c>
      <c r="C37" s="33" t="s">
        <v>29</v>
      </c>
      <c r="D37" s="7" t="s">
        <v>181</v>
      </c>
      <c r="E37" s="7"/>
      <c r="F37" s="4" t="s">
        <v>31</v>
      </c>
      <c r="G37" s="4" t="s">
        <v>31</v>
      </c>
      <c r="H37" s="8">
        <v>42720</v>
      </c>
      <c r="I37" s="13" t="s">
        <v>59</v>
      </c>
      <c r="J37" s="9" t="s">
        <v>44</v>
      </c>
      <c r="K37" s="9" t="s">
        <v>44</v>
      </c>
      <c r="L37" s="9" t="s">
        <v>44</v>
      </c>
      <c r="M37" s="14" t="s">
        <v>44</v>
      </c>
      <c r="N37" s="26"/>
      <c r="O37" s="25"/>
      <c r="P37" s="22"/>
      <c r="Q37" s="10"/>
      <c r="R37" s="10"/>
      <c r="S37" s="22"/>
      <c r="T37" s="24"/>
      <c r="U37" s="23"/>
      <c r="V37" s="22"/>
      <c r="W37" s="22"/>
      <c r="X37" s="17"/>
      <c r="Y37" s="17"/>
      <c r="Z37" s="22"/>
      <c r="AA37" s="22"/>
      <c r="AB37" s="38">
        <v>0</v>
      </c>
      <c r="AC37" s="38">
        <v>2960000</v>
      </c>
      <c r="AD37" s="21"/>
      <c r="AE37" s="21"/>
      <c r="AF37" s="47">
        <v>2844116</v>
      </c>
      <c r="AG37" s="42">
        <v>3408237</v>
      </c>
      <c r="AH37" s="18">
        <f>AF37/AC37-1</f>
        <v>-3.9150000000000018E-2</v>
      </c>
      <c r="AI37" s="44">
        <f>AG37/AF37-1</f>
        <v>0.1983466919070811</v>
      </c>
      <c r="AJ37" s="47">
        <v>67708596.120000005</v>
      </c>
      <c r="AK37" s="42">
        <v>69121596.120000005</v>
      </c>
      <c r="AL37" s="42">
        <v>69121596.120000005</v>
      </c>
      <c r="AM37" s="42">
        <v>69121596.120000005</v>
      </c>
      <c r="AN37" s="18">
        <f>AJ37/AG37-1</f>
        <v>18.866164272026857</v>
      </c>
      <c r="AO37" s="44">
        <f>AK37/AJ37-1</f>
        <v>2.0868842081672057E-2</v>
      </c>
      <c r="AP37" s="47">
        <v>68230087.799999997</v>
      </c>
      <c r="AQ37" s="42">
        <v>69121596.120000005</v>
      </c>
      <c r="AR37" s="42">
        <v>69121596.120000005</v>
      </c>
      <c r="AS37" s="42">
        <v>69121596.120000005</v>
      </c>
      <c r="AT37" s="18">
        <f>AP37/AL37-1</f>
        <v>-1.2897681333230326E-2</v>
      </c>
      <c r="AU37" s="44">
        <f>AQ37/AP37-1</f>
        <v>1.3066205082620463E-2</v>
      </c>
      <c r="AV37" s="47">
        <v>68247468.75</v>
      </c>
      <c r="AW37" s="42">
        <v>68247468.75</v>
      </c>
      <c r="AX37" s="42">
        <v>68247468.75</v>
      </c>
      <c r="AY37" s="18">
        <f>AV37/AR37-1</f>
        <v>-1.2646226636353397E-2</v>
      </c>
      <c r="AZ37" s="44">
        <f>AS37/AV37-1</f>
        <v>1.2808202062439156E-2</v>
      </c>
      <c r="BA37" s="47">
        <v>68247468.75</v>
      </c>
      <c r="BB37" s="42">
        <v>68247468.75</v>
      </c>
      <c r="BC37" s="42">
        <v>68247468.75</v>
      </c>
      <c r="BD37" s="42">
        <v>68247468.75</v>
      </c>
      <c r="BE37" s="18">
        <f>BA37/AW37-1</f>
        <v>0</v>
      </c>
      <c r="BF37" s="44">
        <f>BB37/BA37-1</f>
        <v>0</v>
      </c>
      <c r="BG37" s="47">
        <v>68247468.75</v>
      </c>
      <c r="BH37" s="42">
        <v>68247468.75</v>
      </c>
      <c r="BI37" s="42">
        <v>68247468.75</v>
      </c>
      <c r="BJ37" s="18">
        <f>BG37/BC37-1</f>
        <v>0</v>
      </c>
      <c r="BK37" s="18">
        <f>BH37/BG37-1</f>
        <v>0</v>
      </c>
      <c r="BL37" s="47">
        <f>BL38</f>
        <v>68247468.75</v>
      </c>
      <c r="BM37" s="394"/>
      <c r="BN37" s="394"/>
      <c r="BO37" s="42">
        <v>68247468.75</v>
      </c>
      <c r="BP37" s="42">
        <v>68247468.75</v>
      </c>
      <c r="BQ37" s="42">
        <v>68247468.75</v>
      </c>
      <c r="BR37" s="42">
        <v>68247468.75</v>
      </c>
      <c r="BS37" s="394"/>
      <c r="BT37" s="394"/>
      <c r="BU37" s="18">
        <f>IFERROR(BL37/BH37-1,"N/A")</f>
        <v>0</v>
      </c>
      <c r="BV37" s="426">
        <f>IFERROR(BQ37/BL37-1,"N/A")</f>
        <v>0</v>
      </c>
      <c r="BW37" s="50">
        <v>68247468.75</v>
      </c>
      <c r="BX37" s="51">
        <v>68247468.75</v>
      </c>
      <c r="BY37" s="51">
        <v>68247468.75</v>
      </c>
      <c r="BZ37" s="51">
        <v>68247468.75</v>
      </c>
      <c r="CA37" s="51">
        <v>68247468.75</v>
      </c>
      <c r="CB37" s="51">
        <v>68247468.75</v>
      </c>
      <c r="CC37" s="51">
        <v>68247468.75</v>
      </c>
      <c r="CD37" s="51">
        <v>68247468.75</v>
      </c>
      <c r="CE37" s="51">
        <v>68247468.75</v>
      </c>
      <c r="CF37" s="18">
        <f>IFERROR(BW37/BQ37-1,"N/A")</f>
        <v>0</v>
      </c>
      <c r="CG37" s="484">
        <f>IFERROR(CD37/BW37-1,"N/A")</f>
        <v>0</v>
      </c>
      <c r="CH37" s="50">
        <v>68247468.75</v>
      </c>
      <c r="CI37" s="51">
        <v>68247468.75</v>
      </c>
      <c r="CJ37" s="51">
        <v>68247468.75</v>
      </c>
      <c r="CK37" s="51">
        <v>68247468.75</v>
      </c>
      <c r="CL37" s="51">
        <v>68247468.75</v>
      </c>
      <c r="CM37" s="51">
        <f>CM38</f>
        <v>68247468.75</v>
      </c>
      <c r="CN37" s="51">
        <f>CN38</f>
        <v>68247468.75</v>
      </c>
      <c r="CO37" s="51">
        <f>CO38</f>
        <v>68247468.75</v>
      </c>
      <c r="CP37" s="51">
        <f>CP38</f>
        <v>68247468.75</v>
      </c>
      <c r="CQ37" s="18">
        <f>IFERROR(CH37/CD37-1,"N/A")</f>
        <v>0</v>
      </c>
      <c r="CR37" s="426">
        <f>IFERROR(CO37/CH37-1,"N/A")</f>
        <v>0</v>
      </c>
      <c r="CS37" s="51">
        <f t="shared" ref="CS37:DA37" si="27">CS38</f>
        <v>68247468.75</v>
      </c>
      <c r="CT37" s="51">
        <f t="shared" si="27"/>
        <v>68247468.75</v>
      </c>
      <c r="CU37" s="51">
        <f t="shared" si="27"/>
        <v>68247468.75</v>
      </c>
      <c r="CV37" s="51">
        <f t="shared" si="27"/>
        <v>68247468.75</v>
      </c>
      <c r="CW37" s="51">
        <f t="shared" si="27"/>
        <v>68247468.75</v>
      </c>
      <c r="CX37" s="51">
        <f t="shared" si="27"/>
        <v>68247468.75</v>
      </c>
      <c r="CY37" s="51">
        <f t="shared" si="27"/>
        <v>68247468.75</v>
      </c>
      <c r="CZ37" s="51">
        <f t="shared" si="27"/>
        <v>68247468.75</v>
      </c>
      <c r="DA37" s="51">
        <f t="shared" si="27"/>
        <v>68247468.75</v>
      </c>
      <c r="DB37" s="18">
        <f>IFERROR(CS37/CO37-1,"N/A")</f>
        <v>0</v>
      </c>
      <c r="DC37" s="426">
        <f>IFERROR(CZ37/CS37-1,"N/A")</f>
        <v>0</v>
      </c>
      <c r="DE37" s="51">
        <f t="shared" ref="DE37" si="28">DE38</f>
        <v>68247468.75</v>
      </c>
      <c r="DF37" s="395"/>
      <c r="DG37" s="395"/>
      <c r="DH37" s="395"/>
      <c r="DI37" s="395"/>
      <c r="DJ37" s="395"/>
      <c r="DK37" s="395"/>
      <c r="DL37" s="395"/>
      <c r="DM37" s="395"/>
      <c r="DN37" s="18">
        <f>IFERROR(DE37/DA37-1,"N/A")</f>
        <v>0</v>
      </c>
      <c r="DO37" s="426">
        <f>IFERROR(DL37/DE37-1,"N/A")</f>
        <v>-1</v>
      </c>
      <c r="DP37" s="70" t="s">
        <v>195</v>
      </c>
      <c r="DQ37" s="469"/>
      <c r="DR37" s="19"/>
    </row>
    <row r="38" spans="1:122" ht="25.5">
      <c r="A38" s="2" t="str">
        <f>LEFT(B38,9)</f>
        <v/>
      </c>
      <c r="C38" s="32" t="s">
        <v>32</v>
      </c>
      <c r="D38" s="5" t="s">
        <v>181</v>
      </c>
      <c r="E38" s="5"/>
      <c r="F38" s="5">
        <v>936</v>
      </c>
      <c r="G38" s="5">
        <v>11236</v>
      </c>
      <c r="H38" s="8"/>
      <c r="I38" s="13" t="s">
        <v>60</v>
      </c>
      <c r="J38" s="9"/>
      <c r="K38" s="9"/>
      <c r="L38" s="9"/>
      <c r="M38" s="14"/>
      <c r="N38" s="26"/>
      <c r="O38" s="25"/>
      <c r="P38" s="22"/>
      <c r="Q38" s="10"/>
      <c r="R38" s="10"/>
      <c r="S38" s="22"/>
      <c r="T38" s="24"/>
      <c r="U38" s="23"/>
      <c r="V38" s="22"/>
      <c r="W38" s="22"/>
      <c r="X38" s="17"/>
      <c r="Y38" s="17"/>
      <c r="Z38" s="22"/>
      <c r="AA38" s="22"/>
      <c r="AB38" s="38">
        <v>0</v>
      </c>
      <c r="AC38" s="38">
        <v>2960000</v>
      </c>
      <c r="AD38" s="21"/>
      <c r="AE38" s="21"/>
      <c r="AF38" s="47">
        <v>2844116</v>
      </c>
      <c r="AG38" s="42">
        <v>3408237</v>
      </c>
      <c r="AH38" s="21"/>
      <c r="AI38" s="20"/>
      <c r="AJ38" s="47">
        <v>67708596.120000005</v>
      </c>
      <c r="AK38" s="42">
        <v>69121596.120000005</v>
      </c>
      <c r="AL38" s="42">
        <v>69121596.120000005</v>
      </c>
      <c r="AM38" s="42">
        <v>69121596.120000005</v>
      </c>
      <c r="AN38" s="21"/>
      <c r="AO38" s="20"/>
      <c r="AP38" s="47">
        <v>68230087.799999997</v>
      </c>
      <c r="AQ38" s="42">
        <v>69121596.120000005</v>
      </c>
      <c r="AR38" s="42">
        <v>69121596.120000005</v>
      </c>
      <c r="AS38" s="42">
        <v>69121596.120000005</v>
      </c>
      <c r="AT38" s="21"/>
      <c r="AU38" s="20"/>
      <c r="AV38" s="47">
        <v>68247468.75</v>
      </c>
      <c r="AW38" s="42">
        <v>68247468.75</v>
      </c>
      <c r="AX38" s="42">
        <v>68247468.75</v>
      </c>
      <c r="AY38" s="21"/>
      <c r="AZ38" s="20"/>
      <c r="BA38" s="47">
        <v>68247468.75</v>
      </c>
      <c r="BB38" s="42">
        <v>68247468.75</v>
      </c>
      <c r="BC38" s="42">
        <v>68247468.75</v>
      </c>
      <c r="BD38" s="42">
        <v>68247468.75</v>
      </c>
      <c r="BE38" s="21"/>
      <c r="BF38" s="20"/>
      <c r="BG38" s="47">
        <v>68247468.75</v>
      </c>
      <c r="BH38" s="42">
        <v>68247468.75</v>
      </c>
      <c r="BI38" s="42">
        <v>68247468.75</v>
      </c>
      <c r="BJ38" s="28"/>
      <c r="BK38" s="28"/>
      <c r="BL38" s="47">
        <v>68247468.75</v>
      </c>
      <c r="BM38" s="394"/>
      <c r="BN38" s="394"/>
      <c r="BO38" s="42">
        <v>68247468.75</v>
      </c>
      <c r="BP38" s="42">
        <v>68247468.75</v>
      </c>
      <c r="BQ38" s="42">
        <v>68247468.75</v>
      </c>
      <c r="BR38" s="42">
        <v>68247468.75</v>
      </c>
      <c r="BS38" s="394"/>
      <c r="BT38" s="394"/>
      <c r="BU38" s="28"/>
      <c r="BV38" s="339"/>
      <c r="BW38" s="50">
        <v>68247468.75</v>
      </c>
      <c r="BX38" s="51">
        <v>68247468.75</v>
      </c>
      <c r="BY38" s="51">
        <v>68247468.75</v>
      </c>
      <c r="BZ38" s="51">
        <v>68247468.75</v>
      </c>
      <c r="CA38" s="51">
        <v>68247468.75</v>
      </c>
      <c r="CB38" s="51">
        <v>68247468.75</v>
      </c>
      <c r="CC38" s="51">
        <v>68247468.75</v>
      </c>
      <c r="CD38" s="51">
        <v>68247468.75</v>
      </c>
      <c r="CE38" s="51">
        <v>68247468.75</v>
      </c>
      <c r="CF38" s="28"/>
      <c r="CG38" s="485"/>
      <c r="CH38" s="50">
        <v>68247468.75</v>
      </c>
      <c r="CI38" s="51">
        <v>68247468.75</v>
      </c>
      <c r="CJ38" s="51">
        <v>68247468.75</v>
      </c>
      <c r="CK38" s="51">
        <v>68247468.75</v>
      </c>
      <c r="CL38" s="51">
        <v>68247468.75</v>
      </c>
      <c r="CM38" s="51">
        <v>68247468.75</v>
      </c>
      <c r="CN38" s="51">
        <v>68247468.75</v>
      </c>
      <c r="CO38" s="51">
        <v>68247468.75</v>
      </c>
      <c r="CP38" s="51">
        <v>68247468.75</v>
      </c>
      <c r="CQ38" s="28"/>
      <c r="CR38" s="339"/>
      <c r="CS38" s="51">
        <v>68247468.75</v>
      </c>
      <c r="CT38" s="51">
        <v>68247468.75</v>
      </c>
      <c r="CU38" s="51">
        <v>68247468.75</v>
      </c>
      <c r="CV38" s="51">
        <v>68247468.75</v>
      </c>
      <c r="CW38" s="51">
        <v>68247468.75</v>
      </c>
      <c r="CX38" s="51">
        <v>68247468.75</v>
      </c>
      <c r="CY38" s="51">
        <v>68247468.75</v>
      </c>
      <c r="CZ38" s="51">
        <v>68247468.75</v>
      </c>
      <c r="DA38" s="51">
        <v>68247468.75</v>
      </c>
      <c r="DB38" s="28"/>
      <c r="DC38" s="339"/>
      <c r="DE38" s="51">
        <v>68247468.75</v>
      </c>
      <c r="DF38" s="395"/>
      <c r="DG38" s="395"/>
      <c r="DH38" s="395"/>
      <c r="DI38" s="395"/>
      <c r="DJ38" s="395"/>
      <c r="DK38" s="395"/>
      <c r="DL38" s="395"/>
      <c r="DM38" s="395"/>
      <c r="DN38" s="28"/>
      <c r="DO38" s="339"/>
      <c r="DP38" s="70"/>
      <c r="DQ38" s="469"/>
      <c r="DR38" s="19"/>
    </row>
    <row r="39" spans="1:122">
      <c r="A39" s="2" t="str">
        <f>LEFT(B39,9)</f>
        <v>TP2015027</v>
      </c>
      <c r="B39" s="19" t="s">
        <v>587</v>
      </c>
      <c r="C39" s="33" t="s">
        <v>29</v>
      </c>
      <c r="D39" s="7" t="s">
        <v>179</v>
      </c>
      <c r="E39" s="7"/>
      <c r="F39" s="4" t="s">
        <v>31</v>
      </c>
      <c r="G39" s="4" t="s">
        <v>31</v>
      </c>
      <c r="H39" s="8">
        <v>42915</v>
      </c>
      <c r="I39" s="13" t="s">
        <v>249</v>
      </c>
      <c r="J39" s="9" t="s">
        <v>44</v>
      </c>
      <c r="K39" s="9" t="s">
        <v>44</v>
      </c>
      <c r="L39" s="9" t="s">
        <v>44</v>
      </c>
      <c r="M39" s="14" t="s">
        <v>44</v>
      </c>
      <c r="N39" s="26"/>
      <c r="O39" s="25"/>
      <c r="P39" s="22"/>
      <c r="Q39" s="10"/>
      <c r="R39" s="10"/>
      <c r="S39" s="22"/>
      <c r="T39" s="24"/>
      <c r="U39" s="23"/>
      <c r="V39" s="22"/>
      <c r="W39" s="22"/>
      <c r="X39" s="17"/>
      <c r="Y39" s="17"/>
      <c r="Z39" s="22"/>
      <c r="AA39" s="22"/>
      <c r="AB39" s="38">
        <v>0</v>
      </c>
      <c r="AC39" s="38">
        <v>0</v>
      </c>
      <c r="AD39" s="21"/>
      <c r="AE39" s="21">
        <v>0</v>
      </c>
      <c r="AF39" s="46">
        <v>0</v>
      </c>
      <c r="AG39" s="38">
        <v>0</v>
      </c>
      <c r="AH39" s="21"/>
      <c r="AI39" s="20"/>
      <c r="AJ39" s="72">
        <v>0</v>
      </c>
      <c r="AK39" s="49">
        <v>10615000</v>
      </c>
      <c r="AL39" s="49">
        <v>10615000</v>
      </c>
      <c r="AM39" s="49">
        <v>10615000</v>
      </c>
      <c r="AN39" s="21"/>
      <c r="AO39" s="20"/>
      <c r="AP39" s="47">
        <v>11033622.830000002</v>
      </c>
      <c r="AQ39" s="49">
        <v>10615000</v>
      </c>
      <c r="AR39" s="49">
        <v>10615000</v>
      </c>
      <c r="AS39" s="49">
        <v>10615000</v>
      </c>
      <c r="AT39" s="18">
        <f>AP39/AL39-1</f>
        <v>3.9436912859161843E-2</v>
      </c>
      <c r="AU39" s="44">
        <f>AQ39/AP39-1</f>
        <v>-3.7940650722787295E-2</v>
      </c>
      <c r="AV39" s="47">
        <v>11056565.360000001</v>
      </c>
      <c r="AW39" s="49">
        <v>11056565.360000001</v>
      </c>
      <c r="AX39" s="49">
        <v>11056565.360000001</v>
      </c>
      <c r="AY39" s="18">
        <f>AV39/AR39-1</f>
        <v>4.1598243994347639E-2</v>
      </c>
      <c r="AZ39" s="44">
        <f>AS39/AV39-1</f>
        <v>-3.9936937522883853E-2</v>
      </c>
      <c r="BA39" s="47">
        <v>11056565.360000001</v>
      </c>
      <c r="BB39" s="42">
        <v>11056565.360000001</v>
      </c>
      <c r="BC39" s="42">
        <v>11056565.360000001</v>
      </c>
      <c r="BD39" s="42">
        <v>11056565.360000001</v>
      </c>
      <c r="BE39" s="18">
        <f>BA39/AW39-1</f>
        <v>0</v>
      </c>
      <c r="BF39" s="44">
        <f>BB39/BA39-1</f>
        <v>0</v>
      </c>
      <c r="BG39" s="47">
        <v>11056565.360000001</v>
      </c>
      <c r="BH39" s="42">
        <v>11056565.360000001</v>
      </c>
      <c r="BI39" s="42">
        <v>11056565.360000001</v>
      </c>
      <c r="BJ39" s="18">
        <f>BG39/BC39-1</f>
        <v>0</v>
      </c>
      <c r="BK39" s="18">
        <f>BH39/BG39-1</f>
        <v>0</v>
      </c>
      <c r="BL39" s="47">
        <f>BL40</f>
        <v>11056565.360000001</v>
      </c>
      <c r="BM39" s="394"/>
      <c r="BN39" s="394"/>
      <c r="BO39" s="42">
        <v>11056565.360000001</v>
      </c>
      <c r="BP39" s="42">
        <v>11056565.360000001</v>
      </c>
      <c r="BQ39" s="42">
        <v>11056565.360000001</v>
      </c>
      <c r="BR39" s="42">
        <v>11056565.360000001</v>
      </c>
      <c r="BS39" s="394"/>
      <c r="BT39" s="394"/>
      <c r="BU39" s="18">
        <f>IFERROR(BL39/BH39-1,"N/A")</f>
        <v>0</v>
      </c>
      <c r="BV39" s="426">
        <f>IFERROR(BQ39/BL39-1,"N/A")</f>
        <v>0</v>
      </c>
      <c r="BW39" s="50">
        <v>11056565.360000001</v>
      </c>
      <c r="BX39" s="51">
        <v>11056565.360000001</v>
      </c>
      <c r="BY39" s="51">
        <v>11056565.360000001</v>
      </c>
      <c r="BZ39" s="51">
        <v>11056565.360000001</v>
      </c>
      <c r="CA39" s="51">
        <v>11056565.360000001</v>
      </c>
      <c r="CB39" s="51">
        <v>11056565.360000001</v>
      </c>
      <c r="CC39" s="51">
        <v>11056565.360000001</v>
      </c>
      <c r="CD39" s="51">
        <v>11056565.360000001</v>
      </c>
      <c r="CE39" s="51">
        <v>11056565.360000001</v>
      </c>
      <c r="CF39" s="18">
        <f>IFERROR(BW39/BQ39-1,"N/A")</f>
        <v>0</v>
      </c>
      <c r="CG39" s="484">
        <f>IFERROR(CD39/BW39-1,"N/A")</f>
        <v>0</v>
      </c>
      <c r="CH39" s="50">
        <v>11056565.360000001</v>
      </c>
      <c r="CI39" s="51">
        <v>11056565.360000001</v>
      </c>
      <c r="CJ39" s="51">
        <v>11056565.360000001</v>
      </c>
      <c r="CK39" s="51">
        <v>11056565.360000001</v>
      </c>
      <c r="CL39" s="51">
        <v>11056565.360000001</v>
      </c>
      <c r="CM39" s="51">
        <f>CM40</f>
        <v>11056565.360000001</v>
      </c>
      <c r="CN39" s="51">
        <f>CN40</f>
        <v>11056565.360000001</v>
      </c>
      <c r="CO39" s="51">
        <f>CO40</f>
        <v>11056565.360000001</v>
      </c>
      <c r="CP39" s="51">
        <f>CP40</f>
        <v>11056565.360000001</v>
      </c>
      <c r="CQ39" s="18">
        <f>IFERROR(CH39/CD39-1,"N/A")</f>
        <v>0</v>
      </c>
      <c r="CR39" s="426">
        <f>IFERROR(CO39/CH39-1,"N/A")</f>
        <v>0</v>
      </c>
      <c r="CS39" s="51">
        <f t="shared" ref="CS39:DA39" si="29">CS40</f>
        <v>11056565.360000001</v>
      </c>
      <c r="CT39" s="51">
        <f t="shared" si="29"/>
        <v>11056565.360000001</v>
      </c>
      <c r="CU39" s="51">
        <f t="shared" si="29"/>
        <v>11056565.360000001</v>
      </c>
      <c r="CV39" s="51">
        <f t="shared" si="29"/>
        <v>11056565.360000001</v>
      </c>
      <c r="CW39" s="51">
        <f t="shared" si="29"/>
        <v>11056565.360000001</v>
      </c>
      <c r="CX39" s="51">
        <f t="shared" si="29"/>
        <v>11056565.360000001</v>
      </c>
      <c r="CY39" s="51">
        <f t="shared" si="29"/>
        <v>11056565.360000001</v>
      </c>
      <c r="CZ39" s="51">
        <f t="shared" si="29"/>
        <v>11056565.360000001</v>
      </c>
      <c r="DA39" s="51">
        <f t="shared" si="29"/>
        <v>11056565.360000001</v>
      </c>
      <c r="DB39" s="18">
        <f>IFERROR(CS39/CO39-1,"N/A")</f>
        <v>0</v>
      </c>
      <c r="DC39" s="426">
        <f>IFERROR(CZ39/CS39-1,"N/A")</f>
        <v>0</v>
      </c>
      <c r="DE39" s="51">
        <f t="shared" ref="DE39" si="30">DE40</f>
        <v>11056565.360000001</v>
      </c>
      <c r="DF39" s="395"/>
      <c r="DG39" s="395"/>
      <c r="DH39" s="395"/>
      <c r="DI39" s="395"/>
      <c r="DJ39" s="395"/>
      <c r="DK39" s="395"/>
      <c r="DL39" s="395"/>
      <c r="DM39" s="395"/>
      <c r="DN39" s="18">
        <f>IFERROR(DE39/DA39-1,"N/A")</f>
        <v>0</v>
      </c>
      <c r="DO39" s="426">
        <f>IFERROR(DL39/DE39-1,"N/A")</f>
        <v>-1</v>
      </c>
      <c r="DP39" s="70"/>
      <c r="DQ39" s="469"/>
      <c r="DR39" s="19"/>
    </row>
    <row r="40" spans="1:122" ht="25.5">
      <c r="A40" s="2" t="str">
        <f>LEFT(B40,9)</f>
        <v/>
      </c>
      <c r="C40" s="32" t="s">
        <v>32</v>
      </c>
      <c r="D40" s="5" t="s">
        <v>179</v>
      </c>
      <c r="E40" s="5"/>
      <c r="F40" s="5">
        <v>30619</v>
      </c>
      <c r="G40" s="5">
        <v>50802</v>
      </c>
      <c r="H40" s="8"/>
      <c r="I40" s="13" t="s">
        <v>250</v>
      </c>
      <c r="J40" s="9"/>
      <c r="K40" s="9"/>
      <c r="L40" s="9"/>
      <c r="M40" s="14"/>
      <c r="N40" s="26"/>
      <c r="O40" s="25"/>
      <c r="P40" s="22"/>
      <c r="Q40" s="10"/>
      <c r="R40" s="10"/>
      <c r="S40" s="22"/>
      <c r="T40" s="24"/>
      <c r="U40" s="23"/>
      <c r="V40" s="22"/>
      <c r="W40" s="22"/>
      <c r="X40" s="17"/>
      <c r="Y40" s="17"/>
      <c r="Z40" s="22"/>
      <c r="AA40" s="22"/>
      <c r="AB40" s="38">
        <v>0</v>
      </c>
      <c r="AC40" s="38">
        <v>0</v>
      </c>
      <c r="AD40" s="21"/>
      <c r="AE40" s="21"/>
      <c r="AF40" s="46">
        <v>0</v>
      </c>
      <c r="AG40" s="38">
        <v>0</v>
      </c>
      <c r="AH40" s="21"/>
      <c r="AI40" s="20"/>
      <c r="AJ40" s="72">
        <v>0</v>
      </c>
      <c r="AK40" s="49">
        <v>10615000</v>
      </c>
      <c r="AL40" s="49">
        <v>10615000</v>
      </c>
      <c r="AM40" s="49">
        <v>10615000</v>
      </c>
      <c r="AN40" s="21"/>
      <c r="AO40" s="20"/>
      <c r="AP40" s="47">
        <v>11033622.830000002</v>
      </c>
      <c r="AQ40" s="49">
        <v>10615000</v>
      </c>
      <c r="AR40" s="49">
        <v>10615000</v>
      </c>
      <c r="AS40" s="49">
        <v>10615000</v>
      </c>
      <c r="AT40" s="21"/>
      <c r="AU40" s="20"/>
      <c r="AV40" s="47">
        <v>11056565.360000001</v>
      </c>
      <c r="AW40" s="49">
        <v>11056565.360000001</v>
      </c>
      <c r="AX40" s="49">
        <v>11056565.360000001</v>
      </c>
      <c r="AY40" s="21"/>
      <c r="AZ40" s="20"/>
      <c r="BA40" s="47">
        <v>11056565.360000001</v>
      </c>
      <c r="BB40" s="42">
        <v>11056565.360000001</v>
      </c>
      <c r="BC40" s="42">
        <v>11056565.360000001</v>
      </c>
      <c r="BD40" s="42">
        <v>11056565.360000001</v>
      </c>
      <c r="BE40" s="21"/>
      <c r="BF40" s="20"/>
      <c r="BG40" s="47">
        <v>11056565.360000001</v>
      </c>
      <c r="BH40" s="42">
        <v>11056565.360000001</v>
      </c>
      <c r="BI40" s="42">
        <v>11056565.360000001</v>
      </c>
      <c r="BJ40" s="28"/>
      <c r="BK40" s="28"/>
      <c r="BL40" s="47">
        <v>11056565.360000001</v>
      </c>
      <c r="BM40" s="394"/>
      <c r="BN40" s="394"/>
      <c r="BO40" s="42">
        <v>11056565.360000001</v>
      </c>
      <c r="BP40" s="42">
        <v>11056565.360000001</v>
      </c>
      <c r="BQ40" s="42">
        <v>11056565.360000001</v>
      </c>
      <c r="BR40" s="42">
        <v>11056565.360000001</v>
      </c>
      <c r="BS40" s="394"/>
      <c r="BT40" s="394"/>
      <c r="BU40" s="28"/>
      <c r="BV40" s="339"/>
      <c r="BW40" s="50">
        <v>11056565.360000001</v>
      </c>
      <c r="BX40" s="51">
        <v>11056565.360000001</v>
      </c>
      <c r="BY40" s="51">
        <v>11056565.360000001</v>
      </c>
      <c r="BZ40" s="51">
        <v>11056565.360000001</v>
      </c>
      <c r="CA40" s="51">
        <v>11056565.360000001</v>
      </c>
      <c r="CB40" s="51">
        <v>11056565.360000001</v>
      </c>
      <c r="CC40" s="51">
        <v>11056565.360000001</v>
      </c>
      <c r="CD40" s="51">
        <v>11056565.360000001</v>
      </c>
      <c r="CE40" s="51">
        <v>11056565.360000001</v>
      </c>
      <c r="CF40" s="28"/>
      <c r="CG40" s="485"/>
      <c r="CH40" s="50">
        <v>11056565.360000001</v>
      </c>
      <c r="CI40" s="51">
        <v>11056565.360000001</v>
      </c>
      <c r="CJ40" s="51">
        <v>11056565.360000001</v>
      </c>
      <c r="CK40" s="51">
        <v>11056565.360000001</v>
      </c>
      <c r="CL40" s="51">
        <v>11056565.360000001</v>
      </c>
      <c r="CM40" s="51">
        <v>11056565.360000001</v>
      </c>
      <c r="CN40" s="51">
        <v>11056565.360000001</v>
      </c>
      <c r="CO40" s="51">
        <v>11056565.360000001</v>
      </c>
      <c r="CP40" s="51">
        <v>11056565.360000001</v>
      </c>
      <c r="CQ40" s="28"/>
      <c r="CR40" s="339"/>
      <c r="CS40" s="51">
        <v>11056565.360000001</v>
      </c>
      <c r="CT40" s="51">
        <v>11056565.360000001</v>
      </c>
      <c r="CU40" s="51">
        <v>11056565.360000001</v>
      </c>
      <c r="CV40" s="51">
        <v>11056565.360000001</v>
      </c>
      <c r="CW40" s="51">
        <v>11056565.360000001</v>
      </c>
      <c r="CX40" s="51">
        <v>11056565.360000001</v>
      </c>
      <c r="CY40" s="51">
        <v>11056565.360000001</v>
      </c>
      <c r="CZ40" s="51">
        <v>11056565.360000001</v>
      </c>
      <c r="DA40" s="51">
        <v>11056565.360000001</v>
      </c>
      <c r="DB40" s="28"/>
      <c r="DC40" s="339"/>
      <c r="DE40" s="51">
        <v>11056565.360000001</v>
      </c>
      <c r="DF40" s="395"/>
      <c r="DG40" s="395"/>
      <c r="DH40" s="395"/>
      <c r="DI40" s="395"/>
      <c r="DJ40" s="395"/>
      <c r="DK40" s="395"/>
      <c r="DL40" s="395"/>
      <c r="DM40" s="395"/>
      <c r="DN40" s="28"/>
      <c r="DO40" s="339"/>
      <c r="DP40" s="70" t="s">
        <v>182</v>
      </c>
      <c r="DQ40" s="469"/>
      <c r="DR40" s="19"/>
    </row>
    <row r="41" spans="1:122" ht="25.5">
      <c r="A41" s="2" t="str">
        <f>LEFT(B41,9)</f>
        <v>TP2014207</v>
      </c>
      <c r="B41" s="19" t="s">
        <v>1409</v>
      </c>
      <c r="C41" s="33" t="s">
        <v>29</v>
      </c>
      <c r="D41" s="7" t="s">
        <v>248</v>
      </c>
      <c r="E41" s="7"/>
      <c r="F41" s="4" t="s">
        <v>31</v>
      </c>
      <c r="G41" s="4" t="s">
        <v>31</v>
      </c>
      <c r="H41" s="8">
        <v>42922</v>
      </c>
      <c r="I41" s="13" t="s">
        <v>252</v>
      </c>
      <c r="J41" s="9" t="s">
        <v>44</v>
      </c>
      <c r="K41" s="9" t="s">
        <v>44</v>
      </c>
      <c r="L41" s="9" t="s">
        <v>44</v>
      </c>
      <c r="M41" s="14" t="s">
        <v>44</v>
      </c>
      <c r="N41" s="26"/>
      <c r="O41" s="25"/>
      <c r="P41" s="22"/>
      <c r="Q41" s="10"/>
      <c r="R41" s="10"/>
      <c r="S41" s="22"/>
      <c r="T41" s="24"/>
      <c r="U41" s="23"/>
      <c r="V41" s="22"/>
      <c r="W41" s="22"/>
      <c r="X41" s="17"/>
      <c r="Y41" s="17"/>
      <c r="Z41" s="22"/>
      <c r="AA41" s="22"/>
      <c r="AB41" s="38">
        <v>0</v>
      </c>
      <c r="AC41" s="38">
        <v>0</v>
      </c>
      <c r="AD41" s="21"/>
      <c r="AE41" s="21">
        <v>0</v>
      </c>
      <c r="AF41" s="46">
        <v>0</v>
      </c>
      <c r="AG41" s="38">
        <v>0</v>
      </c>
      <c r="AH41" s="21"/>
      <c r="AI41" s="20"/>
      <c r="AJ41" s="72">
        <v>0</v>
      </c>
      <c r="AK41" s="49">
        <v>8899000</v>
      </c>
      <c r="AL41" s="49">
        <v>8899000</v>
      </c>
      <c r="AM41" s="49">
        <v>8899000</v>
      </c>
      <c r="AN41" s="21"/>
      <c r="AO41" s="20"/>
      <c r="AP41" s="47">
        <v>9557910</v>
      </c>
      <c r="AQ41" s="49">
        <v>8899000</v>
      </c>
      <c r="AR41" s="49">
        <v>8899000</v>
      </c>
      <c r="AS41" s="49">
        <v>8899000</v>
      </c>
      <c r="AT41" s="18">
        <f>AP41/AL41-1</f>
        <v>7.4043150915833245E-2</v>
      </c>
      <c r="AU41" s="44">
        <f>AQ41/AP41-1</f>
        <v>-6.8938711496551064E-2</v>
      </c>
      <c r="AV41" s="47">
        <v>9589270.2800000012</v>
      </c>
      <c r="AW41" s="49">
        <v>9657270.2800000012</v>
      </c>
      <c r="AX41" s="49">
        <v>9657270.2800000012</v>
      </c>
      <c r="AY41" s="18">
        <f>AV41/AR41-1</f>
        <v>7.756717383975742E-2</v>
      </c>
      <c r="AZ41" s="44">
        <f>AS41/AV41-1</f>
        <v>-7.1983608746504224E-2</v>
      </c>
      <c r="BA41" s="47">
        <v>9589270.2800000012</v>
      </c>
      <c r="BB41" s="42">
        <v>9589270.2800000012</v>
      </c>
      <c r="BC41" s="42">
        <v>9662951</v>
      </c>
      <c r="BD41" s="42">
        <v>9662951</v>
      </c>
      <c r="BE41" s="18">
        <f>BA41/AW41-1</f>
        <v>-7.0413272103222457E-3</v>
      </c>
      <c r="BF41" s="44">
        <f>BB41/BA41-1</f>
        <v>0</v>
      </c>
      <c r="BG41" s="47">
        <v>9662739.9199999999</v>
      </c>
      <c r="BH41" s="42">
        <v>9653725.9199999999</v>
      </c>
      <c r="BI41" s="42">
        <v>9653725.9199999999</v>
      </c>
      <c r="BJ41" s="18">
        <f>BG41/BC41-1</f>
        <v>-2.1844258550007822E-5</v>
      </c>
      <c r="BK41" s="18">
        <f>BH41/BG41-1</f>
        <v>-9.328617011974405E-4</v>
      </c>
      <c r="BL41" s="47">
        <f>BL42</f>
        <v>9653726.4200000018</v>
      </c>
      <c r="BM41" s="394"/>
      <c r="BN41" s="394"/>
      <c r="BO41" s="42">
        <v>9653726.4200000018</v>
      </c>
      <c r="BP41" s="42">
        <v>9653726.4200000018</v>
      </c>
      <c r="BQ41" s="42">
        <v>9653726.4200000018</v>
      </c>
      <c r="BR41" s="42">
        <v>9653726.4200000018</v>
      </c>
      <c r="BS41" s="394"/>
      <c r="BT41" s="394"/>
      <c r="BU41" s="18">
        <f>IFERROR(BL41/BH41-1,"N/A")</f>
        <v>5.1793473954120373E-8</v>
      </c>
      <c r="BV41" s="426">
        <f>IFERROR(BQ41/BL41-1,"N/A")</f>
        <v>0</v>
      </c>
      <c r="BW41" s="50">
        <v>9653726.4200000018</v>
      </c>
      <c r="BX41" s="51">
        <v>9653726.4200000018</v>
      </c>
      <c r="BY41" s="51">
        <v>9653726.4200000018</v>
      </c>
      <c r="BZ41" s="51">
        <v>9653726.4200000018</v>
      </c>
      <c r="CA41" s="51">
        <v>9653726.4200000018</v>
      </c>
      <c r="CB41" s="51">
        <v>9653726.4200000018</v>
      </c>
      <c r="CC41" s="51">
        <v>9653726.4200000018</v>
      </c>
      <c r="CD41" s="51">
        <v>9653726.4200000018</v>
      </c>
      <c r="CE41" s="51">
        <v>9653726.4200000018</v>
      </c>
      <c r="CF41" s="18">
        <f>IFERROR(BW41/BQ41-1,"N/A")</f>
        <v>0</v>
      </c>
      <c r="CG41" s="484">
        <f>IFERROR(CD41/BW41-1,"N/A")</f>
        <v>0</v>
      </c>
      <c r="CH41" s="50">
        <v>9653726.4200000018</v>
      </c>
      <c r="CI41" s="51">
        <v>9653726.4200000018</v>
      </c>
      <c r="CJ41" s="51">
        <v>9653726.4200000018</v>
      </c>
      <c r="CK41" s="51">
        <v>9653726.4200000018</v>
      </c>
      <c r="CL41" s="51">
        <v>9653726.4200000018</v>
      </c>
      <c r="CM41" s="51">
        <f>CM42</f>
        <v>9653726.4200000018</v>
      </c>
      <c r="CN41" s="51">
        <f>CN42</f>
        <v>9653726.4200000018</v>
      </c>
      <c r="CO41" s="51">
        <f>CO42</f>
        <v>9653726.4200000018</v>
      </c>
      <c r="CP41" s="51">
        <f>CP42</f>
        <v>9653726.4200000018</v>
      </c>
      <c r="CQ41" s="18">
        <f>IFERROR(CH41/CD41-1,"N/A")</f>
        <v>0</v>
      </c>
      <c r="CR41" s="426">
        <f>IFERROR(CO41/CH41-1,"N/A")</f>
        <v>0</v>
      </c>
      <c r="CS41" s="51">
        <f t="shared" ref="CS41:DA41" si="31">CS42</f>
        <v>9653726.4200000018</v>
      </c>
      <c r="CT41" s="51">
        <f t="shared" si="31"/>
        <v>9653726.4200000018</v>
      </c>
      <c r="CU41" s="51">
        <f t="shared" si="31"/>
        <v>9653726.4200000018</v>
      </c>
      <c r="CV41" s="51">
        <f t="shared" si="31"/>
        <v>9653726.4200000018</v>
      </c>
      <c r="CW41" s="51">
        <f t="shared" si="31"/>
        <v>9653726.4200000018</v>
      </c>
      <c r="CX41" s="51">
        <f t="shared" si="31"/>
        <v>9653726.4200000018</v>
      </c>
      <c r="CY41" s="51">
        <f t="shared" si="31"/>
        <v>9653726.4200000018</v>
      </c>
      <c r="CZ41" s="51">
        <f t="shared" si="31"/>
        <v>9653726.4200000018</v>
      </c>
      <c r="DA41" s="51">
        <f t="shared" si="31"/>
        <v>9653726.4200000018</v>
      </c>
      <c r="DB41" s="18">
        <f>IFERROR(CS41/CO41-1,"N/A")</f>
        <v>0</v>
      </c>
      <c r="DC41" s="426">
        <f>IFERROR(CZ41/CS41-1,"N/A")</f>
        <v>0</v>
      </c>
      <c r="DE41" s="51">
        <f t="shared" ref="DE41" si="32">DE42</f>
        <v>9653726.4200000018</v>
      </c>
      <c r="DF41" s="395"/>
      <c r="DG41" s="395"/>
      <c r="DH41" s="395"/>
      <c r="DI41" s="395"/>
      <c r="DJ41" s="395"/>
      <c r="DK41" s="395"/>
      <c r="DL41" s="395"/>
      <c r="DM41" s="395"/>
      <c r="DN41" s="18">
        <f>IFERROR(DE41/DA41-1,"N/A")</f>
        <v>0</v>
      </c>
      <c r="DO41" s="426">
        <f>IFERROR(DL41/DE41-1,"N/A")</f>
        <v>-1</v>
      </c>
      <c r="DP41" s="70"/>
      <c r="DQ41" s="469"/>
      <c r="DR41" s="19"/>
    </row>
    <row r="42" spans="1:122" ht="38.25">
      <c r="C42" s="32" t="s">
        <v>32</v>
      </c>
      <c r="D42" s="5" t="s">
        <v>248</v>
      </c>
      <c r="E42" s="5"/>
      <c r="F42" s="5">
        <v>30873</v>
      </c>
      <c r="G42" s="5">
        <v>51187</v>
      </c>
      <c r="H42" s="8"/>
      <c r="I42" s="13" t="s">
        <v>253</v>
      </c>
      <c r="J42" s="9"/>
      <c r="K42" s="9"/>
      <c r="L42" s="9"/>
      <c r="M42" s="14"/>
      <c r="N42" s="26"/>
      <c r="O42" s="25"/>
      <c r="P42" s="22"/>
      <c r="Q42" s="10"/>
      <c r="R42" s="10"/>
      <c r="S42" s="22"/>
      <c r="T42" s="24"/>
      <c r="U42" s="23"/>
      <c r="V42" s="22"/>
      <c r="W42" s="22"/>
      <c r="X42" s="17"/>
      <c r="Y42" s="17"/>
      <c r="Z42" s="22"/>
      <c r="AA42" s="22"/>
      <c r="AB42" s="38">
        <v>0</v>
      </c>
      <c r="AC42" s="38">
        <v>0</v>
      </c>
      <c r="AD42" s="21"/>
      <c r="AE42" s="21"/>
      <c r="AF42" s="46">
        <v>0</v>
      </c>
      <c r="AG42" s="38">
        <v>0</v>
      </c>
      <c r="AH42" s="21"/>
      <c r="AI42" s="20"/>
      <c r="AJ42" s="72">
        <v>0</v>
      </c>
      <c r="AK42" s="49">
        <v>8899000</v>
      </c>
      <c r="AL42" s="49">
        <v>8899000</v>
      </c>
      <c r="AM42" s="49">
        <v>8899000</v>
      </c>
      <c r="AN42" s="21"/>
      <c r="AO42" s="20"/>
      <c r="AP42" s="47">
        <v>9557910</v>
      </c>
      <c r="AQ42" s="49">
        <v>8899000</v>
      </c>
      <c r="AR42" s="49">
        <v>8899000</v>
      </c>
      <c r="AS42" s="49">
        <v>8899000</v>
      </c>
      <c r="AT42" s="21"/>
      <c r="AU42" s="20"/>
      <c r="AV42" s="47">
        <v>9589270.2800000012</v>
      </c>
      <c r="AW42" s="49">
        <v>9657270.2800000012</v>
      </c>
      <c r="AX42" s="49">
        <v>9657270.2800000012</v>
      </c>
      <c r="AY42" s="21"/>
      <c r="AZ42" s="20"/>
      <c r="BA42" s="47">
        <v>9589270.2800000012</v>
      </c>
      <c r="BB42" s="42">
        <v>9589270.2800000012</v>
      </c>
      <c r="BC42" s="42">
        <v>9662951</v>
      </c>
      <c r="BD42" s="42">
        <v>9662951</v>
      </c>
      <c r="BE42" s="21"/>
      <c r="BF42" s="20"/>
      <c r="BG42" s="47">
        <v>9662739.9199999999</v>
      </c>
      <c r="BH42" s="42">
        <v>9653725.9199999999</v>
      </c>
      <c r="BI42" s="42">
        <v>9653725.9199999999</v>
      </c>
      <c r="BJ42" s="28"/>
      <c r="BK42" s="28"/>
      <c r="BL42" s="47">
        <v>9653726.4200000018</v>
      </c>
      <c r="BM42" s="394"/>
      <c r="BN42" s="394"/>
      <c r="BO42" s="42">
        <v>9653726.4200000018</v>
      </c>
      <c r="BP42" s="42">
        <v>9653726.4200000018</v>
      </c>
      <c r="BQ42" s="42">
        <v>9653726.4200000018</v>
      </c>
      <c r="BR42" s="42">
        <v>9653726.4200000018</v>
      </c>
      <c r="BS42" s="394"/>
      <c r="BT42" s="394"/>
      <c r="BU42" s="28"/>
      <c r="BV42" s="339"/>
      <c r="BW42" s="50">
        <v>9653726.4200000018</v>
      </c>
      <c r="BX42" s="51">
        <v>9653726.4200000018</v>
      </c>
      <c r="BY42" s="51">
        <v>9653726.4200000018</v>
      </c>
      <c r="BZ42" s="51">
        <v>9653726.4200000018</v>
      </c>
      <c r="CA42" s="51">
        <v>9653726.4200000018</v>
      </c>
      <c r="CB42" s="51">
        <v>9653726.4200000018</v>
      </c>
      <c r="CC42" s="51">
        <v>9653726.4200000018</v>
      </c>
      <c r="CD42" s="51">
        <v>9653726.4200000018</v>
      </c>
      <c r="CE42" s="51">
        <v>9653726.4200000018</v>
      </c>
      <c r="CF42" s="28"/>
      <c r="CG42" s="485"/>
      <c r="CH42" s="50">
        <v>9653726.4200000018</v>
      </c>
      <c r="CI42" s="51">
        <v>9653726.4200000018</v>
      </c>
      <c r="CJ42" s="51">
        <v>9653726.4200000018</v>
      </c>
      <c r="CK42" s="51">
        <v>9653726.4200000018</v>
      </c>
      <c r="CL42" s="51">
        <v>9653726.4200000018</v>
      </c>
      <c r="CM42" s="51">
        <v>9653726.4200000018</v>
      </c>
      <c r="CN42" s="51">
        <v>9653726.4200000018</v>
      </c>
      <c r="CO42" s="51">
        <v>9653726.4200000018</v>
      </c>
      <c r="CP42" s="51">
        <v>9653726.4200000018</v>
      </c>
      <c r="CQ42" s="28"/>
      <c r="CR42" s="339"/>
      <c r="CS42" s="51">
        <v>9653726.4200000018</v>
      </c>
      <c r="CT42" s="51">
        <v>9653726.4200000018</v>
      </c>
      <c r="CU42" s="51">
        <v>9653726.4200000018</v>
      </c>
      <c r="CV42" s="51">
        <v>9653726.4200000018</v>
      </c>
      <c r="CW42" s="51">
        <v>9653726.4200000018</v>
      </c>
      <c r="CX42" s="51">
        <v>9653726.4200000018</v>
      </c>
      <c r="CY42" s="51">
        <v>9653726.4200000018</v>
      </c>
      <c r="CZ42" s="51">
        <v>9653726.4200000018</v>
      </c>
      <c r="DA42" s="51">
        <v>9653726.4200000018</v>
      </c>
      <c r="DB42" s="28"/>
      <c r="DC42" s="339"/>
      <c r="DE42" s="51">
        <v>9653726.4200000018</v>
      </c>
      <c r="DF42" s="395"/>
      <c r="DG42" s="395"/>
      <c r="DH42" s="395"/>
      <c r="DI42" s="395"/>
      <c r="DJ42" s="395"/>
      <c r="DK42" s="395"/>
      <c r="DL42" s="395"/>
      <c r="DM42" s="395"/>
      <c r="DN42" s="28"/>
      <c r="DO42" s="339"/>
      <c r="DP42" s="70"/>
      <c r="DQ42" s="31"/>
      <c r="DR42" s="15"/>
    </row>
    <row r="43" spans="1:122">
      <c r="A43" s="2" t="str">
        <f>LEFT(B44,9)</f>
        <v>TP2011150</v>
      </c>
      <c r="C43" s="33" t="s">
        <v>29</v>
      </c>
      <c r="D43" s="7" t="s">
        <v>251</v>
      </c>
      <c r="E43" s="7"/>
      <c r="F43" s="4" t="s">
        <v>31</v>
      </c>
      <c r="G43" s="4" t="s">
        <v>31</v>
      </c>
      <c r="H43" s="8">
        <v>43076</v>
      </c>
      <c r="I43" s="13" t="s">
        <v>255</v>
      </c>
      <c r="J43" s="9" t="s">
        <v>44</v>
      </c>
      <c r="K43" s="9" t="s">
        <v>44</v>
      </c>
      <c r="L43" s="9" t="s">
        <v>44</v>
      </c>
      <c r="M43" s="14" t="s">
        <v>44</v>
      </c>
      <c r="N43" s="26"/>
      <c r="O43" s="25"/>
      <c r="P43" s="22"/>
      <c r="Q43" s="10"/>
      <c r="R43" s="10"/>
      <c r="S43" s="22"/>
      <c r="T43" s="24"/>
      <c r="U43" s="23"/>
      <c r="V43" s="22"/>
      <c r="W43" s="22"/>
      <c r="X43" s="17"/>
      <c r="Y43" s="17"/>
      <c r="Z43" s="22"/>
      <c r="AA43" s="22"/>
      <c r="AB43" s="38">
        <v>0</v>
      </c>
      <c r="AC43" s="38">
        <v>0</v>
      </c>
      <c r="AD43" s="21"/>
      <c r="AE43" s="21">
        <v>0</v>
      </c>
      <c r="AF43" s="46">
        <v>0</v>
      </c>
      <c r="AG43" s="38">
        <v>0</v>
      </c>
      <c r="AH43" s="21"/>
      <c r="AI43" s="20"/>
      <c r="AJ43" s="72">
        <v>0</v>
      </c>
      <c r="AK43" s="49">
        <v>82823000</v>
      </c>
      <c r="AL43" s="49">
        <v>82823000</v>
      </c>
      <c r="AM43" s="49">
        <v>82823000</v>
      </c>
      <c r="AN43" s="21"/>
      <c r="AO43" s="20"/>
      <c r="AP43" s="47">
        <f>SUM(AP44:AP46)</f>
        <v>87396515</v>
      </c>
      <c r="AQ43" s="49">
        <f>SUM(AQ44:AQ46)</f>
        <v>82823000</v>
      </c>
      <c r="AR43" s="49">
        <f>SUM(AR44:AR46)</f>
        <v>82823000</v>
      </c>
      <c r="AS43" s="49">
        <f>SUM(AS44:AS46)</f>
        <v>82823000</v>
      </c>
      <c r="AT43" s="18">
        <f>AP43/AL43-1</f>
        <v>5.5220349419847103E-2</v>
      </c>
      <c r="AU43" s="44">
        <f>AQ43/AP43-1</f>
        <v>-5.2330633549861783E-2</v>
      </c>
      <c r="AV43" s="47">
        <f>SUM(AV44:AV46)</f>
        <v>88257196.210000008</v>
      </c>
      <c r="AW43" s="49">
        <f t="shared" ref="AW43:AX43" si="33">SUM(AW44:AW46)</f>
        <v>88257196.210000008</v>
      </c>
      <c r="AX43" s="49">
        <f t="shared" si="33"/>
        <v>88257196.210000008</v>
      </c>
      <c r="AY43" s="18">
        <f>AV43/AR43-1</f>
        <v>6.5612163408715007E-2</v>
      </c>
      <c r="AZ43" s="44">
        <f>AS43/AV43-1</f>
        <v>-6.1572273348337814E-2</v>
      </c>
      <c r="BA43" s="47">
        <f>SUM(BA44:BA46)</f>
        <v>87569395.13000001</v>
      </c>
      <c r="BB43" s="42">
        <f>SUM(BB44:BB46)</f>
        <v>87569395.13000001</v>
      </c>
      <c r="BC43" s="42">
        <f>SUM(BC44:BC46)</f>
        <v>87569395.13000001</v>
      </c>
      <c r="BD43" s="42">
        <f>SUM(BD44:BD46)</f>
        <v>87569395.13000001</v>
      </c>
      <c r="BE43" s="18">
        <f>BA43/AW43-1</f>
        <v>-7.793144463409396E-3</v>
      </c>
      <c r="BF43" s="44">
        <f>BB43/BA43-1</f>
        <v>0</v>
      </c>
      <c r="BG43" s="47">
        <f>SUM(BG44:BG46)</f>
        <v>87672232.900000006</v>
      </c>
      <c r="BH43" s="42">
        <f t="shared" ref="BH43:BI43" si="34">SUM(BH44:BH46)</f>
        <v>87679478.900000006</v>
      </c>
      <c r="BI43" s="42">
        <f t="shared" si="34"/>
        <v>87679478.900000006</v>
      </c>
      <c r="BJ43" s="18">
        <f>BG43/BC43-1</f>
        <v>1.1743574321523287E-3</v>
      </c>
      <c r="BK43" s="18">
        <f>BH43/BG43-1</f>
        <v>8.2648744765823068E-5</v>
      </c>
      <c r="BL43" s="47">
        <f>SUM(BL44:BL46)</f>
        <v>87679478.99000001</v>
      </c>
      <c r="BM43" s="394"/>
      <c r="BN43" s="394"/>
      <c r="BO43" s="42">
        <v>87679478.99000001</v>
      </c>
      <c r="BP43" s="42">
        <v>87679478.99000001</v>
      </c>
      <c r="BQ43" s="42">
        <v>87679478.99000001</v>
      </c>
      <c r="BR43" s="42">
        <v>87679478.99000001</v>
      </c>
      <c r="BS43" s="394"/>
      <c r="BT43" s="394"/>
      <c r="BU43" s="18">
        <f>IFERROR(BL43/BH43-1,"N/A")</f>
        <v>1.0264660232905953E-9</v>
      </c>
      <c r="BV43" s="426">
        <f>IFERROR(BQ43/BL43-1,"N/A")</f>
        <v>0</v>
      </c>
      <c r="BW43" s="50">
        <f t="shared" ref="BW43:CC43" si="35">SUM(BW44:BW46)</f>
        <v>88160625.260000005</v>
      </c>
      <c r="BX43" s="51">
        <f t="shared" si="35"/>
        <v>88160625.260000005</v>
      </c>
      <c r="BY43" s="51">
        <f t="shared" si="35"/>
        <v>88160625.260000005</v>
      </c>
      <c r="BZ43" s="51">
        <f t="shared" si="35"/>
        <v>88160625.260000005</v>
      </c>
      <c r="CA43" s="51">
        <f t="shared" si="35"/>
        <v>88160625.260000005</v>
      </c>
      <c r="CB43" s="51">
        <f t="shared" si="35"/>
        <v>88160625.260000005</v>
      </c>
      <c r="CC43" s="51">
        <f t="shared" si="35"/>
        <v>88160625.260000005</v>
      </c>
      <c r="CD43" s="51">
        <v>88160625.260000005</v>
      </c>
      <c r="CE43" s="51">
        <v>88160625.260000005</v>
      </c>
      <c r="CF43" s="18">
        <f>IFERROR(BW43/BQ43-1,"N/A")</f>
        <v>5.4875584976374903E-3</v>
      </c>
      <c r="CG43" s="484">
        <f>IFERROR(CD43/BW43-1,"N/A")</f>
        <v>0</v>
      </c>
      <c r="CH43" s="50">
        <v>88160625.260000005</v>
      </c>
      <c r="CI43" s="51">
        <v>88160625.260000005</v>
      </c>
      <c r="CJ43" s="51">
        <v>88160625.260000005</v>
      </c>
      <c r="CK43" s="51">
        <v>88160625.260000005</v>
      </c>
      <c r="CL43" s="51">
        <v>88160625.260000005</v>
      </c>
      <c r="CM43" s="51">
        <f>SUM(CM44:CM46)</f>
        <v>88160625.260000005</v>
      </c>
      <c r="CN43" s="51">
        <f>SUM(CN44:CN46)</f>
        <v>88160625.260000005</v>
      </c>
      <c r="CO43" s="51">
        <f>SUM(CO44:CO46)</f>
        <v>88160625.260000005</v>
      </c>
      <c r="CP43" s="51">
        <f>SUM(CP44:CP46)</f>
        <v>88160625.260000005</v>
      </c>
      <c r="CQ43" s="18">
        <f>IFERROR(CH43/CD43-1,"N/A")</f>
        <v>0</v>
      </c>
      <c r="CR43" s="426">
        <f>IFERROR(CO43/CH43-1,"N/A")</f>
        <v>0</v>
      </c>
      <c r="CS43" s="51">
        <f t="shared" ref="CS43:CY43" si="36">SUM(CS44:CS46)</f>
        <v>88160625.260000005</v>
      </c>
      <c r="CT43" s="51">
        <f t="shared" si="36"/>
        <v>88160625.260000005</v>
      </c>
      <c r="CU43" s="51">
        <f t="shared" si="36"/>
        <v>88160625.260000005</v>
      </c>
      <c r="CV43" s="51">
        <f t="shared" si="36"/>
        <v>88160625.260000005</v>
      </c>
      <c r="CW43" s="51">
        <f t="shared" si="36"/>
        <v>88160625.260000005</v>
      </c>
      <c r="CX43" s="51">
        <f t="shared" si="36"/>
        <v>88160625.260000005</v>
      </c>
      <c r="CY43" s="51">
        <f t="shared" si="36"/>
        <v>88160625.260000005</v>
      </c>
      <c r="CZ43" s="51">
        <f t="shared" ref="CZ43:DA43" si="37">SUM(CZ44:CZ46)</f>
        <v>88160625.260000005</v>
      </c>
      <c r="DA43" s="51">
        <f t="shared" si="37"/>
        <v>88160625.260000005</v>
      </c>
      <c r="DB43" s="18">
        <f>IFERROR(CS43/CO43-1,"N/A")</f>
        <v>0</v>
      </c>
      <c r="DC43" s="426">
        <f>IFERROR(CZ43/CS43-1,"N/A")</f>
        <v>0</v>
      </c>
      <c r="DE43" s="51">
        <f t="shared" ref="DE43" si="38">SUM(DE44:DE46)</f>
        <v>88160625.260000005</v>
      </c>
      <c r="DF43" s="395"/>
      <c r="DG43" s="395"/>
      <c r="DH43" s="395"/>
      <c r="DI43" s="395"/>
      <c r="DJ43" s="395"/>
      <c r="DK43" s="395"/>
      <c r="DL43" s="395"/>
      <c r="DM43" s="395"/>
      <c r="DN43" s="18">
        <f>IFERROR(DE43/DA43-1,"N/A")</f>
        <v>0</v>
      </c>
      <c r="DO43" s="426">
        <f>IFERROR(DL43/DE43-1,"N/A")</f>
        <v>-1</v>
      </c>
      <c r="DP43" s="70"/>
      <c r="DQ43" s="31"/>
      <c r="DR43" s="15"/>
    </row>
    <row r="44" spans="1:122">
      <c r="B44" s="19" t="s">
        <v>481</v>
      </c>
      <c r="C44" s="32" t="s">
        <v>32</v>
      </c>
      <c r="D44" s="5" t="s">
        <v>251</v>
      </c>
      <c r="E44" s="5"/>
      <c r="F44" s="5">
        <v>30361</v>
      </c>
      <c r="G44" s="5">
        <v>50413</v>
      </c>
      <c r="H44" s="8"/>
      <c r="I44" s="13" t="s">
        <v>256</v>
      </c>
      <c r="J44" s="9"/>
      <c r="K44" s="9"/>
      <c r="L44" s="9"/>
      <c r="M44" s="14"/>
      <c r="N44" s="26"/>
      <c r="O44" s="25"/>
      <c r="P44" s="22"/>
      <c r="Q44" s="10"/>
      <c r="R44" s="10"/>
      <c r="S44" s="22"/>
      <c r="T44" s="24"/>
      <c r="U44" s="23"/>
      <c r="V44" s="22"/>
      <c r="W44" s="22"/>
      <c r="X44" s="17"/>
      <c r="Y44" s="17"/>
      <c r="Z44" s="22"/>
      <c r="AA44" s="22"/>
      <c r="AB44" s="38">
        <v>0</v>
      </c>
      <c r="AC44" s="38">
        <v>0</v>
      </c>
      <c r="AD44" s="21"/>
      <c r="AE44" s="21"/>
      <c r="AF44" s="46">
        <v>0</v>
      </c>
      <c r="AG44" s="38">
        <v>0</v>
      </c>
      <c r="AH44" s="21"/>
      <c r="AI44" s="20"/>
      <c r="AJ44" s="72">
        <v>0</v>
      </c>
      <c r="AK44" s="49">
        <v>64868000</v>
      </c>
      <c r="AL44" s="49">
        <v>64868000</v>
      </c>
      <c r="AM44" s="49">
        <v>64868000</v>
      </c>
      <c r="AN44" s="21"/>
      <c r="AO44" s="20"/>
      <c r="AP44" s="47">
        <v>67454138</v>
      </c>
      <c r="AQ44" s="49">
        <v>64868000</v>
      </c>
      <c r="AR44" s="49">
        <v>64868000</v>
      </c>
      <c r="AS44" s="49">
        <v>64868000</v>
      </c>
      <c r="AT44" s="21"/>
      <c r="AU44" s="20"/>
      <c r="AV44" s="47">
        <v>68693056.230000004</v>
      </c>
      <c r="AW44" s="49">
        <v>68693056.230000004</v>
      </c>
      <c r="AX44" s="49">
        <v>68693056.230000004</v>
      </c>
      <c r="AY44" s="21"/>
      <c r="AZ44" s="20"/>
      <c r="BA44" s="47">
        <v>68004781.650000006</v>
      </c>
      <c r="BB44" s="42">
        <v>68004781.650000006</v>
      </c>
      <c r="BC44" s="42">
        <v>68004781.650000006</v>
      </c>
      <c r="BD44" s="42">
        <v>68004781.650000006</v>
      </c>
      <c r="BE44" s="28"/>
      <c r="BF44" s="339"/>
      <c r="BG44" s="47">
        <v>68107619.420000002</v>
      </c>
      <c r="BH44" s="42">
        <v>68114865.420000002</v>
      </c>
      <c r="BI44" s="42">
        <v>68114865.420000002</v>
      </c>
      <c r="BJ44" s="28"/>
      <c r="BK44" s="28"/>
      <c r="BL44" s="47">
        <v>68114865.510000005</v>
      </c>
      <c r="BM44" s="394"/>
      <c r="BN44" s="394"/>
      <c r="BO44" s="42">
        <v>68114865.510000005</v>
      </c>
      <c r="BP44" s="42">
        <v>68114865.510000005</v>
      </c>
      <c r="BQ44" s="42">
        <v>68114865.510000005</v>
      </c>
      <c r="BR44" s="42">
        <v>68114865.510000005</v>
      </c>
      <c r="BS44" s="394"/>
      <c r="BT44" s="394"/>
      <c r="BU44" s="28"/>
      <c r="BV44" s="339"/>
      <c r="BW44" s="50">
        <v>68114865.510000005</v>
      </c>
      <c r="BX44" s="51">
        <v>68114865.510000005</v>
      </c>
      <c r="BY44" s="51">
        <v>68114865.510000005</v>
      </c>
      <c r="BZ44" s="51">
        <v>68114865.510000005</v>
      </c>
      <c r="CA44" s="51">
        <v>68114865.510000005</v>
      </c>
      <c r="CB44" s="51">
        <v>68114865.510000005</v>
      </c>
      <c r="CC44" s="51">
        <v>68114865.510000005</v>
      </c>
      <c r="CD44" s="51">
        <v>68114865.510000005</v>
      </c>
      <c r="CE44" s="51">
        <v>68114865.510000005</v>
      </c>
      <c r="CF44" s="28"/>
      <c r="CG44" s="485"/>
      <c r="CH44" s="50">
        <v>68114865.510000005</v>
      </c>
      <c r="CI44" s="51">
        <v>68114865.510000005</v>
      </c>
      <c r="CJ44" s="51">
        <v>68114865.510000005</v>
      </c>
      <c r="CK44" s="51">
        <v>68114865.510000005</v>
      </c>
      <c r="CL44" s="51">
        <v>68114865.510000005</v>
      </c>
      <c r="CM44" s="51">
        <v>68114865.510000005</v>
      </c>
      <c r="CN44" s="51">
        <v>68114865.510000005</v>
      </c>
      <c r="CO44" s="51">
        <v>68114865.510000005</v>
      </c>
      <c r="CP44" s="51">
        <v>68114865.510000005</v>
      </c>
      <c r="CQ44" s="28"/>
      <c r="CR44" s="339"/>
      <c r="CS44" s="51">
        <v>68114865.510000005</v>
      </c>
      <c r="CT44" s="51">
        <v>68114865.510000005</v>
      </c>
      <c r="CU44" s="51">
        <v>68114865.510000005</v>
      </c>
      <c r="CV44" s="51">
        <v>68114865.510000005</v>
      </c>
      <c r="CW44" s="51">
        <v>68114865.510000005</v>
      </c>
      <c r="CX44" s="51">
        <v>68114865.510000005</v>
      </c>
      <c r="CY44" s="51">
        <v>68114865.510000005</v>
      </c>
      <c r="CZ44" s="51">
        <v>68114865.510000005</v>
      </c>
      <c r="DA44" s="51">
        <v>68114865.510000005</v>
      </c>
      <c r="DB44" s="28"/>
      <c r="DC44" s="339"/>
      <c r="DE44" s="51">
        <v>68114865.510000005</v>
      </c>
      <c r="DF44" s="395"/>
      <c r="DG44" s="395"/>
      <c r="DH44" s="395"/>
      <c r="DI44" s="395"/>
      <c r="DJ44" s="395"/>
      <c r="DK44" s="395"/>
      <c r="DL44" s="395"/>
      <c r="DM44" s="395"/>
      <c r="DN44" s="28"/>
      <c r="DO44" s="339"/>
      <c r="DP44" s="70"/>
      <c r="DQ44" s="31"/>
      <c r="DR44" s="15"/>
    </row>
    <row r="45" spans="1:122">
      <c r="B45" s="19" t="s">
        <v>1473</v>
      </c>
      <c r="C45" s="32" t="s">
        <v>32</v>
      </c>
      <c r="D45" s="5" t="s">
        <v>251</v>
      </c>
      <c r="E45" s="5"/>
      <c r="F45" s="5">
        <v>30361</v>
      </c>
      <c r="G45" s="5">
        <v>50414</v>
      </c>
      <c r="H45" s="8"/>
      <c r="I45" s="13" t="s">
        <v>236</v>
      </c>
      <c r="J45" s="9"/>
      <c r="K45" s="9"/>
      <c r="L45" s="9"/>
      <c r="M45" s="14"/>
      <c r="N45" s="26"/>
      <c r="O45" s="25"/>
      <c r="P45" s="22"/>
      <c r="Q45" s="10"/>
      <c r="R45" s="10"/>
      <c r="S45" s="22"/>
      <c r="T45" s="24"/>
      <c r="U45" s="23"/>
      <c r="V45" s="22"/>
      <c r="W45" s="22"/>
      <c r="X45" s="17"/>
      <c r="Y45" s="17"/>
      <c r="Z45" s="22"/>
      <c r="AA45" s="22"/>
      <c r="AB45" s="38">
        <v>0</v>
      </c>
      <c r="AC45" s="38">
        <v>0</v>
      </c>
      <c r="AD45" s="21"/>
      <c r="AE45" s="21"/>
      <c r="AF45" s="46">
        <v>0</v>
      </c>
      <c r="AG45" s="38">
        <v>0</v>
      </c>
      <c r="AH45" s="21"/>
      <c r="AI45" s="20"/>
      <c r="AJ45" s="72">
        <v>0</v>
      </c>
      <c r="AK45" s="49">
        <v>16278000</v>
      </c>
      <c r="AL45" s="49">
        <v>16278000</v>
      </c>
      <c r="AM45" s="49">
        <v>16278000</v>
      </c>
      <c r="AN45" s="21"/>
      <c r="AO45" s="20"/>
      <c r="AP45" s="47">
        <v>18729195</v>
      </c>
      <c r="AQ45" s="49">
        <v>16278000</v>
      </c>
      <c r="AR45" s="49">
        <v>16278000</v>
      </c>
      <c r="AS45" s="49">
        <v>16278000</v>
      </c>
      <c r="AT45" s="21"/>
      <c r="AU45" s="20"/>
      <c r="AV45" s="47">
        <v>18337760.150000002</v>
      </c>
      <c r="AW45" s="49">
        <v>18337760.150000002</v>
      </c>
      <c r="AX45" s="49">
        <v>18337760.150000002</v>
      </c>
      <c r="AY45" s="21"/>
      <c r="AZ45" s="20"/>
      <c r="BA45" s="47">
        <v>18338233.650000002</v>
      </c>
      <c r="BB45" s="42">
        <v>18338233.650000002</v>
      </c>
      <c r="BC45" s="42">
        <v>18338233.650000002</v>
      </c>
      <c r="BD45" s="42">
        <v>18338233.650000002</v>
      </c>
      <c r="BE45" s="28"/>
      <c r="BF45" s="339"/>
      <c r="BG45" s="47">
        <v>18338233.650000002</v>
      </c>
      <c r="BH45" s="42">
        <v>18338233.650000002</v>
      </c>
      <c r="BI45" s="42">
        <v>18338233.650000002</v>
      </c>
      <c r="BJ45" s="28"/>
      <c r="BK45" s="28"/>
      <c r="BL45" s="47">
        <v>18338233.650000002</v>
      </c>
      <c r="BM45" s="394"/>
      <c r="BN45" s="394"/>
      <c r="BO45" s="42">
        <v>18338233.650000002</v>
      </c>
      <c r="BP45" s="42">
        <v>18338233.650000002</v>
      </c>
      <c r="BQ45" s="42">
        <v>18338233.650000002</v>
      </c>
      <c r="BR45" s="42">
        <v>18338233.650000002</v>
      </c>
      <c r="BS45" s="394"/>
      <c r="BT45" s="394"/>
      <c r="BU45" s="28"/>
      <c r="BV45" s="339"/>
      <c r="BW45" s="50">
        <v>18435696.290000007</v>
      </c>
      <c r="BX45" s="51">
        <v>18435696.290000007</v>
      </c>
      <c r="BY45" s="51">
        <v>18435696.290000007</v>
      </c>
      <c r="BZ45" s="51">
        <v>18435696.290000007</v>
      </c>
      <c r="CA45" s="51">
        <v>18435696.290000007</v>
      </c>
      <c r="CB45" s="51">
        <v>18435696.290000007</v>
      </c>
      <c r="CC45" s="51">
        <v>18435696.290000007</v>
      </c>
      <c r="CD45" s="51">
        <v>18435696.290000007</v>
      </c>
      <c r="CE45" s="51">
        <v>18435696.290000007</v>
      </c>
      <c r="CF45" s="28"/>
      <c r="CG45" s="485"/>
      <c r="CH45" s="50">
        <v>18435696.290000007</v>
      </c>
      <c r="CI45" s="51">
        <v>18435696.290000007</v>
      </c>
      <c r="CJ45" s="51">
        <v>18435696.290000007</v>
      </c>
      <c r="CK45" s="51">
        <v>18435696.290000007</v>
      </c>
      <c r="CL45" s="51">
        <v>18435696.290000007</v>
      </c>
      <c r="CM45" s="51">
        <v>18435696.290000007</v>
      </c>
      <c r="CN45" s="51">
        <v>18435696.290000007</v>
      </c>
      <c r="CO45" s="51">
        <v>18435696.290000007</v>
      </c>
      <c r="CP45" s="51">
        <v>18435696.290000007</v>
      </c>
      <c r="CQ45" s="28"/>
      <c r="CR45" s="339"/>
      <c r="CS45" s="51">
        <v>18435696.290000007</v>
      </c>
      <c r="CT45" s="51">
        <v>18435696.290000007</v>
      </c>
      <c r="CU45" s="51">
        <v>18435696.290000007</v>
      </c>
      <c r="CV45" s="51">
        <v>18435696.290000007</v>
      </c>
      <c r="CW45" s="51">
        <v>18435696.290000007</v>
      </c>
      <c r="CX45" s="51">
        <v>18435696.290000007</v>
      </c>
      <c r="CY45" s="51">
        <v>18435696.290000007</v>
      </c>
      <c r="CZ45" s="51">
        <v>18435696.290000007</v>
      </c>
      <c r="DA45" s="51">
        <v>18435696.290000007</v>
      </c>
      <c r="DB45" s="28"/>
      <c r="DC45" s="339"/>
      <c r="DE45" s="51">
        <v>18435696.290000007</v>
      </c>
      <c r="DF45" s="395"/>
      <c r="DG45" s="395"/>
      <c r="DH45" s="395"/>
      <c r="DI45" s="395"/>
      <c r="DJ45" s="395"/>
      <c r="DK45" s="395"/>
      <c r="DL45" s="395"/>
      <c r="DM45" s="395"/>
      <c r="DN45" s="28"/>
      <c r="DO45" s="339"/>
      <c r="DP45" s="70"/>
      <c r="DQ45" s="31"/>
      <c r="DR45" s="15"/>
    </row>
    <row r="46" spans="1:122">
      <c r="B46" s="19" t="s">
        <v>1474</v>
      </c>
      <c r="C46" s="32" t="s">
        <v>32</v>
      </c>
      <c r="D46" s="5" t="s">
        <v>251</v>
      </c>
      <c r="E46" s="5"/>
      <c r="F46" s="5">
        <v>30361</v>
      </c>
      <c r="G46" s="5">
        <v>50768</v>
      </c>
      <c r="H46" s="8"/>
      <c r="I46" s="13" t="s">
        <v>257</v>
      </c>
      <c r="J46" s="9"/>
      <c r="K46" s="9"/>
      <c r="L46" s="9"/>
      <c r="M46" s="14"/>
      <c r="N46" s="26"/>
      <c r="O46" s="25"/>
      <c r="P46" s="22"/>
      <c r="Q46" s="10"/>
      <c r="R46" s="10"/>
      <c r="S46" s="22"/>
      <c r="T46" s="24"/>
      <c r="U46" s="23"/>
      <c r="V46" s="22"/>
      <c r="W46" s="22"/>
      <c r="X46" s="17"/>
      <c r="Y46" s="17"/>
      <c r="Z46" s="22"/>
      <c r="AA46" s="22"/>
      <c r="AB46" s="38">
        <v>0</v>
      </c>
      <c r="AC46" s="38">
        <v>0</v>
      </c>
      <c r="AD46" s="21"/>
      <c r="AE46" s="21"/>
      <c r="AF46" s="46">
        <v>0</v>
      </c>
      <c r="AG46" s="38">
        <v>0</v>
      </c>
      <c r="AH46" s="21"/>
      <c r="AI46" s="20"/>
      <c r="AJ46" s="72">
        <v>0</v>
      </c>
      <c r="AK46" s="49">
        <v>1677000</v>
      </c>
      <c r="AL46" s="49">
        <v>1677000</v>
      </c>
      <c r="AM46" s="49">
        <v>1677000</v>
      </c>
      <c r="AN46" s="21"/>
      <c r="AO46" s="20"/>
      <c r="AP46" s="47">
        <v>1213182</v>
      </c>
      <c r="AQ46" s="49">
        <v>1677000</v>
      </c>
      <c r="AR46" s="49">
        <v>1677000</v>
      </c>
      <c r="AS46" s="49">
        <v>1677000</v>
      </c>
      <c r="AT46" s="21"/>
      <c r="AU46" s="20"/>
      <c r="AV46" s="47">
        <v>1226379.83</v>
      </c>
      <c r="AW46" s="49">
        <v>1226379.83</v>
      </c>
      <c r="AX46" s="49">
        <v>1226379.83</v>
      </c>
      <c r="AY46" s="21"/>
      <c r="AZ46" s="20"/>
      <c r="BA46" s="47">
        <v>1226379.83</v>
      </c>
      <c r="BB46" s="42">
        <v>1226379.83</v>
      </c>
      <c r="BC46" s="42">
        <v>1226379.83</v>
      </c>
      <c r="BD46" s="42">
        <v>1226379.83</v>
      </c>
      <c r="BE46" s="28"/>
      <c r="BF46" s="339"/>
      <c r="BG46" s="47">
        <v>1226379.83</v>
      </c>
      <c r="BH46" s="42">
        <v>1226379.83</v>
      </c>
      <c r="BI46" s="42">
        <v>1226379.83</v>
      </c>
      <c r="BJ46" s="28"/>
      <c r="BK46" s="28"/>
      <c r="BL46" s="47">
        <v>1226379.83</v>
      </c>
      <c r="BM46" s="394"/>
      <c r="BN46" s="394"/>
      <c r="BO46" s="42">
        <v>1226379.83</v>
      </c>
      <c r="BP46" s="42">
        <v>1226379.83</v>
      </c>
      <c r="BQ46" s="42">
        <v>1226379.83</v>
      </c>
      <c r="BR46" s="42">
        <v>1226379.83</v>
      </c>
      <c r="BS46" s="394"/>
      <c r="BT46" s="394"/>
      <c r="BU46" s="28"/>
      <c r="BV46" s="339"/>
      <c r="BW46" s="50">
        <v>1610063.4600000004</v>
      </c>
      <c r="BX46" s="51">
        <v>1610063.4600000004</v>
      </c>
      <c r="BY46" s="51">
        <v>1610063.4600000004</v>
      </c>
      <c r="BZ46" s="51">
        <v>1610063.4600000004</v>
      </c>
      <c r="CA46" s="51">
        <v>1610063.4600000004</v>
      </c>
      <c r="CB46" s="51">
        <v>1610063.4600000004</v>
      </c>
      <c r="CC46" s="51">
        <v>1610063.4600000004</v>
      </c>
      <c r="CD46" s="51">
        <v>1610063.4600000004</v>
      </c>
      <c r="CE46" s="51">
        <v>1610063.4600000004</v>
      </c>
      <c r="CF46" s="28"/>
      <c r="CG46" s="485"/>
      <c r="CH46" s="50">
        <v>1610063.4600000004</v>
      </c>
      <c r="CI46" s="51">
        <v>1610063.4600000004</v>
      </c>
      <c r="CJ46" s="51">
        <v>1610063.4600000004</v>
      </c>
      <c r="CK46" s="51">
        <v>1610063.4600000004</v>
      </c>
      <c r="CL46" s="51">
        <v>1610063.4600000004</v>
      </c>
      <c r="CM46" s="51">
        <v>1610063.4600000004</v>
      </c>
      <c r="CN46" s="51">
        <v>1610063.4600000004</v>
      </c>
      <c r="CO46" s="51">
        <v>1610063.4600000004</v>
      </c>
      <c r="CP46" s="51">
        <v>1610063.4600000004</v>
      </c>
      <c r="CQ46" s="28"/>
      <c r="CR46" s="339"/>
      <c r="CS46" s="51">
        <v>1610063.4600000004</v>
      </c>
      <c r="CT46" s="51">
        <v>1610063.4600000004</v>
      </c>
      <c r="CU46" s="51">
        <v>1610063.4600000004</v>
      </c>
      <c r="CV46" s="51">
        <v>1610063.4600000004</v>
      </c>
      <c r="CW46" s="51">
        <v>1610063.4600000004</v>
      </c>
      <c r="CX46" s="51">
        <v>1610063.4600000004</v>
      </c>
      <c r="CY46" s="51">
        <v>1610063.4600000004</v>
      </c>
      <c r="CZ46" s="51">
        <v>1610063.4600000004</v>
      </c>
      <c r="DA46" s="51">
        <v>1610063.4600000004</v>
      </c>
      <c r="DB46" s="28"/>
      <c r="DC46" s="339"/>
      <c r="DE46" s="51">
        <v>1610063.4600000004</v>
      </c>
      <c r="DF46" s="395"/>
      <c r="DG46" s="395"/>
      <c r="DH46" s="395"/>
      <c r="DI46" s="395"/>
      <c r="DJ46" s="395"/>
      <c r="DK46" s="395"/>
      <c r="DL46" s="395"/>
      <c r="DM46" s="395"/>
      <c r="DN46" s="28"/>
      <c r="DO46" s="339"/>
      <c r="DP46" s="70"/>
      <c r="DQ46" s="31"/>
      <c r="DR46" s="15"/>
    </row>
    <row r="47" spans="1:122" ht="78.75">
      <c r="A47" s="2" t="str">
        <f>LEFT(B47,9)</f>
        <v>TP2015191</v>
      </c>
      <c r="B47" s="19" t="s">
        <v>616</v>
      </c>
      <c r="C47" s="33" t="s">
        <v>29</v>
      </c>
      <c r="D47" s="236" t="s">
        <v>254</v>
      </c>
      <c r="E47" s="236"/>
      <c r="F47" s="73" t="s">
        <v>31</v>
      </c>
      <c r="G47" s="73" t="s">
        <v>31</v>
      </c>
      <c r="H47" s="8">
        <v>43224</v>
      </c>
      <c r="I47" s="13" t="s">
        <v>267</v>
      </c>
      <c r="J47" s="9"/>
      <c r="K47" s="9"/>
      <c r="L47" s="9"/>
      <c r="M47" s="14"/>
      <c r="N47" s="26"/>
      <c r="O47" s="25"/>
      <c r="P47" s="22"/>
      <c r="Q47" s="10"/>
      <c r="R47" s="10"/>
      <c r="S47" s="22"/>
      <c r="T47" s="24"/>
      <c r="U47" s="23"/>
      <c r="V47" s="22"/>
      <c r="W47" s="22"/>
      <c r="X47" s="17"/>
      <c r="Y47" s="17"/>
      <c r="Z47" s="22"/>
      <c r="AA47" s="22"/>
      <c r="AB47" s="38"/>
      <c r="AC47" s="38"/>
      <c r="AD47" s="21"/>
      <c r="AE47" s="21"/>
      <c r="AF47" s="46"/>
      <c r="AG47" s="38"/>
      <c r="AH47" s="21"/>
      <c r="AI47" s="20"/>
      <c r="AJ47" s="50">
        <v>8338595.4500000002</v>
      </c>
      <c r="AK47" s="51">
        <v>0</v>
      </c>
      <c r="AL47" s="51">
        <v>8591402.4499999993</v>
      </c>
      <c r="AM47" s="51">
        <v>8591402.4499999993</v>
      </c>
      <c r="AN47" s="21"/>
      <c r="AO47" s="20"/>
      <c r="AP47" s="47">
        <v>8789790.2300000004</v>
      </c>
      <c r="AQ47" s="51">
        <v>8591402.4499999993</v>
      </c>
      <c r="AR47" s="51">
        <v>8591402.4499999993</v>
      </c>
      <c r="AS47" s="51">
        <v>8591402.4499999993</v>
      </c>
      <c r="AT47" s="18">
        <f>AP47/AL47-1</f>
        <v>2.3091431364619774E-2</v>
      </c>
      <c r="AU47" s="44">
        <f>AQ47/AP47-1</f>
        <v>-2.2570251941041009E-2</v>
      </c>
      <c r="AV47" s="47">
        <v>8934664.3900000006</v>
      </c>
      <c r="AW47" s="49">
        <v>8934664.3900000006</v>
      </c>
      <c r="AX47" s="49">
        <v>8934664.3900000006</v>
      </c>
      <c r="AY47" s="18">
        <f>AV47/AR47-1</f>
        <v>3.9954121809298027E-2</v>
      </c>
      <c r="AZ47" s="44">
        <f>AS47/AV47-1</f>
        <v>-3.8419119624033438E-2</v>
      </c>
      <c r="BA47" s="47">
        <v>8934664.3900000006</v>
      </c>
      <c r="BB47" s="42">
        <v>8934664.3900000006</v>
      </c>
      <c r="BC47" s="42">
        <v>8934664.3900000006</v>
      </c>
      <c r="BD47" s="42">
        <v>8934664.3900000006</v>
      </c>
      <c r="BE47" s="18">
        <f>BA47/AW47-1</f>
        <v>0</v>
      </c>
      <c r="BF47" s="44">
        <f>BB47/BA47-1</f>
        <v>0</v>
      </c>
      <c r="BG47" s="47">
        <f>SUM(BG48:BG49)</f>
        <v>8934664.3900000006</v>
      </c>
      <c r="BH47" s="42">
        <f>SUM(BH48:BH49)</f>
        <v>8934664.3900000006</v>
      </c>
      <c r="BI47" s="42">
        <f>SUM(BI48:BI49)</f>
        <v>8934664.3900000006</v>
      </c>
      <c r="BJ47" s="18">
        <f>BG47/BC47-1</f>
        <v>0</v>
      </c>
      <c r="BK47" s="18">
        <f>BH47/BG47-1</f>
        <v>0</v>
      </c>
      <c r="BL47" s="47">
        <f>SUM(BL48:BL49)</f>
        <v>8934664.3900000006</v>
      </c>
      <c r="BM47" s="394"/>
      <c r="BN47" s="394"/>
      <c r="BO47" s="42">
        <v>8934664.3900000006</v>
      </c>
      <c r="BP47" s="42">
        <v>8934664.3900000006</v>
      </c>
      <c r="BQ47" s="42">
        <v>8934664.3900000006</v>
      </c>
      <c r="BR47" s="42">
        <v>8934664.3900000006</v>
      </c>
      <c r="BS47" s="394"/>
      <c r="BT47" s="394"/>
      <c r="BU47" s="18">
        <f>IFERROR(BL47/BH47-1,"N/A")</f>
        <v>0</v>
      </c>
      <c r="BV47" s="426">
        <f>IFERROR(BQ47/BL47-1,"N/A")</f>
        <v>0</v>
      </c>
      <c r="BW47" s="50">
        <v>8934664.3900000006</v>
      </c>
      <c r="BX47" s="51">
        <v>8934664.3900000006</v>
      </c>
      <c r="BY47" s="51">
        <v>8934664.3900000006</v>
      </c>
      <c r="BZ47" s="51">
        <v>8934664.3900000006</v>
      </c>
      <c r="CA47" s="51">
        <v>8934664.3900000006</v>
      </c>
      <c r="CB47" s="51">
        <v>8934664.3900000006</v>
      </c>
      <c r="CC47" s="51">
        <v>8934664.3900000006</v>
      </c>
      <c r="CD47" s="51">
        <v>8934664.3900000006</v>
      </c>
      <c r="CE47" s="51">
        <v>8934664.3900000006</v>
      </c>
      <c r="CF47" s="18">
        <f>IFERROR(BW47/BQ47-1,"N/A")</f>
        <v>0</v>
      </c>
      <c r="CG47" s="484">
        <f>IFERROR(CD47/BW47-1,"N/A")</f>
        <v>0</v>
      </c>
      <c r="CH47" s="50">
        <v>8934664.3900000006</v>
      </c>
      <c r="CI47" s="51">
        <v>8934664.3900000006</v>
      </c>
      <c r="CJ47" s="51">
        <v>8934664.3900000006</v>
      </c>
      <c r="CK47" s="51">
        <v>8934664.3900000006</v>
      </c>
      <c r="CL47" s="51">
        <v>8934664.3900000006</v>
      </c>
      <c r="CM47" s="51">
        <f>CM48</f>
        <v>8934664.3900000006</v>
      </c>
      <c r="CN47" s="51">
        <f>CN48</f>
        <v>8934664.3900000006</v>
      </c>
      <c r="CO47" s="51">
        <f>CO48</f>
        <v>8934664.3900000006</v>
      </c>
      <c r="CP47" s="51">
        <f>CP48</f>
        <v>8934664.3900000006</v>
      </c>
      <c r="CQ47" s="18">
        <f>IFERROR(CH47/CD47-1,"N/A")</f>
        <v>0</v>
      </c>
      <c r="CR47" s="426">
        <f>IFERROR(CO47/CH47-1,"N/A")</f>
        <v>0</v>
      </c>
      <c r="CS47" s="51">
        <f t="shared" ref="CS47:DA47" si="39">CS48</f>
        <v>8934664.3900000006</v>
      </c>
      <c r="CT47" s="51">
        <f t="shared" si="39"/>
        <v>8934664.3900000006</v>
      </c>
      <c r="CU47" s="51">
        <f t="shared" si="39"/>
        <v>8934664.3900000006</v>
      </c>
      <c r="CV47" s="51">
        <f t="shared" si="39"/>
        <v>8934664.3900000006</v>
      </c>
      <c r="CW47" s="51">
        <f t="shared" si="39"/>
        <v>8934664.3900000006</v>
      </c>
      <c r="CX47" s="51">
        <f t="shared" si="39"/>
        <v>8934664.3900000006</v>
      </c>
      <c r="CY47" s="51">
        <f t="shared" si="39"/>
        <v>8934664.3900000006</v>
      </c>
      <c r="CZ47" s="51">
        <f t="shared" si="39"/>
        <v>8934664.3900000006</v>
      </c>
      <c r="DA47" s="51">
        <f t="shared" si="39"/>
        <v>8934664.3900000006</v>
      </c>
      <c r="DB47" s="18">
        <f>IFERROR(CS47/CO47-1,"N/A")</f>
        <v>0</v>
      </c>
      <c r="DC47" s="426">
        <f>IFERROR(CZ47/CS47-1,"N/A")</f>
        <v>0</v>
      </c>
      <c r="DE47" s="51">
        <f t="shared" ref="DE47" si="40">DE48</f>
        <v>8934664.3900000006</v>
      </c>
      <c r="DF47" s="395"/>
      <c r="DG47" s="395"/>
      <c r="DH47" s="395"/>
      <c r="DI47" s="395"/>
      <c r="DJ47" s="395"/>
      <c r="DK47" s="395"/>
      <c r="DL47" s="395"/>
      <c r="DM47" s="395"/>
      <c r="DN47" s="18">
        <f>IFERROR(DE47/DA47-1,"N/A")</f>
        <v>0</v>
      </c>
      <c r="DO47" s="426">
        <f>IFERROR(DL47/DE47-1,"N/A")</f>
        <v>-1</v>
      </c>
      <c r="DP47" s="70" t="s">
        <v>2758</v>
      </c>
      <c r="DQ47" s="31"/>
      <c r="DR47" s="15"/>
    </row>
    <row r="48" spans="1:122" ht="33.75">
      <c r="C48" s="32" t="s">
        <v>32</v>
      </c>
      <c r="D48" s="5" t="s">
        <v>254</v>
      </c>
      <c r="E48" s="5"/>
      <c r="F48" s="5">
        <v>31009</v>
      </c>
      <c r="G48" s="5">
        <v>51454</v>
      </c>
      <c r="H48" s="8"/>
      <c r="I48" s="13" t="s">
        <v>268</v>
      </c>
      <c r="J48" s="9"/>
      <c r="K48" s="9"/>
      <c r="L48" s="9"/>
      <c r="M48" s="14"/>
      <c r="N48" s="26"/>
      <c r="O48" s="25"/>
      <c r="P48" s="22"/>
      <c r="Q48" s="10"/>
      <c r="R48" s="10"/>
      <c r="S48" s="22"/>
      <c r="T48" s="24"/>
      <c r="U48" s="23"/>
      <c r="V48" s="22"/>
      <c r="W48" s="22"/>
      <c r="X48" s="17"/>
      <c r="Y48" s="17"/>
      <c r="Z48" s="22"/>
      <c r="AA48" s="22"/>
      <c r="AB48" s="38"/>
      <c r="AC48" s="38"/>
      <c r="AD48" s="21"/>
      <c r="AE48" s="21"/>
      <c r="AF48" s="46"/>
      <c r="AG48" s="38"/>
      <c r="AH48" s="21"/>
      <c r="AI48" s="20"/>
      <c r="AJ48" s="50">
        <v>0</v>
      </c>
      <c r="AK48" s="51">
        <v>0</v>
      </c>
      <c r="AL48" s="51">
        <v>8591402.4499999993</v>
      </c>
      <c r="AM48" s="51">
        <v>8591402.4499999993</v>
      </c>
      <c r="AN48" s="21"/>
      <c r="AO48" s="20"/>
      <c r="AP48" s="47">
        <v>8789790.2300000004</v>
      </c>
      <c r="AQ48" s="51">
        <v>8591402.4499999993</v>
      </c>
      <c r="AR48" s="51">
        <v>8591402.4499999993</v>
      </c>
      <c r="AS48" s="51">
        <v>8591402.4499999993</v>
      </c>
      <c r="AT48" s="21"/>
      <c r="AU48" s="20"/>
      <c r="AV48" s="47">
        <v>8934664.3900000006</v>
      </c>
      <c r="AW48" s="49">
        <v>8934664.3900000006</v>
      </c>
      <c r="AX48" s="49">
        <v>8934664.3900000006</v>
      </c>
      <c r="AY48" s="21"/>
      <c r="AZ48" s="20"/>
      <c r="BA48" s="47">
        <v>8934664.3900000006</v>
      </c>
      <c r="BB48" s="42">
        <v>8934664.3900000006</v>
      </c>
      <c r="BC48" s="42">
        <v>8934664.3900000006</v>
      </c>
      <c r="BD48" s="42">
        <v>8934664.3900000006</v>
      </c>
      <c r="BE48" s="21"/>
      <c r="BF48" s="20"/>
      <c r="BG48" s="47">
        <v>8934664.3900000006</v>
      </c>
      <c r="BH48" s="42">
        <v>8934664.3900000006</v>
      </c>
      <c r="BI48" s="42">
        <v>8934664.3900000006</v>
      </c>
      <c r="BJ48" s="28"/>
      <c r="BK48" s="28"/>
      <c r="BL48" s="47">
        <v>8934664.3900000006</v>
      </c>
      <c r="BM48" s="394"/>
      <c r="BN48" s="394"/>
      <c r="BO48" s="42">
        <v>8934664.3900000006</v>
      </c>
      <c r="BP48" s="42">
        <v>8934664.3900000006</v>
      </c>
      <c r="BQ48" s="42">
        <v>8934664.3900000006</v>
      </c>
      <c r="BR48" s="42">
        <v>8934664.3900000006</v>
      </c>
      <c r="BS48" s="394"/>
      <c r="BT48" s="394"/>
      <c r="BU48" s="28"/>
      <c r="BV48" s="339"/>
      <c r="BW48" s="50">
        <v>8934664.3900000006</v>
      </c>
      <c r="BX48" s="51">
        <v>8934664.3900000006</v>
      </c>
      <c r="BY48" s="51">
        <v>8934664.3900000006</v>
      </c>
      <c r="BZ48" s="51">
        <v>8934664.3900000006</v>
      </c>
      <c r="CA48" s="51">
        <v>8934664.3900000006</v>
      </c>
      <c r="CB48" s="51">
        <v>8934664.3900000006</v>
      </c>
      <c r="CC48" s="51">
        <v>8934664.3900000006</v>
      </c>
      <c r="CD48" s="51">
        <v>8934664.3900000006</v>
      </c>
      <c r="CE48" s="51">
        <v>8934664.3900000006</v>
      </c>
      <c r="CF48" s="28"/>
      <c r="CG48" s="485"/>
      <c r="CH48" s="50">
        <v>8934664.3900000006</v>
      </c>
      <c r="CI48" s="51">
        <v>8934664.3900000006</v>
      </c>
      <c r="CJ48" s="51">
        <v>8934664.3900000006</v>
      </c>
      <c r="CK48" s="51">
        <v>8934664.3900000006</v>
      </c>
      <c r="CL48" s="51">
        <v>8934664.3900000006</v>
      </c>
      <c r="CM48" s="51">
        <v>8934664.3900000006</v>
      </c>
      <c r="CN48" s="51">
        <v>8934664.3900000006</v>
      </c>
      <c r="CO48" s="51">
        <v>8934664.3900000006</v>
      </c>
      <c r="CP48" s="51">
        <v>8934664.3900000006</v>
      </c>
      <c r="CQ48" s="28"/>
      <c r="CR48" s="339"/>
      <c r="CS48" s="51">
        <v>8934664.3900000006</v>
      </c>
      <c r="CT48" s="51">
        <v>8934664.3900000006</v>
      </c>
      <c r="CU48" s="51">
        <v>8934664.3900000006</v>
      </c>
      <c r="CV48" s="51">
        <v>8934664.3900000006</v>
      </c>
      <c r="CW48" s="51">
        <v>8934664.3900000006</v>
      </c>
      <c r="CX48" s="51">
        <v>8934664.3900000006</v>
      </c>
      <c r="CY48" s="51">
        <v>8934664.3900000006</v>
      </c>
      <c r="CZ48" s="51">
        <v>8934664.3900000006</v>
      </c>
      <c r="DA48" s="51">
        <v>8934664.3900000006</v>
      </c>
      <c r="DB48" s="28"/>
      <c r="DC48" s="339"/>
      <c r="DE48" s="51">
        <v>8934664.3900000006</v>
      </c>
      <c r="DF48" s="395"/>
      <c r="DG48" s="395"/>
      <c r="DH48" s="395"/>
      <c r="DI48" s="395"/>
      <c r="DJ48" s="395"/>
      <c r="DK48" s="395"/>
      <c r="DL48" s="395"/>
      <c r="DM48" s="395"/>
      <c r="DN48" s="28"/>
      <c r="DO48" s="339"/>
      <c r="DP48" s="70" t="s">
        <v>264</v>
      </c>
      <c r="DQ48" s="31"/>
      <c r="DR48" s="15"/>
    </row>
    <row r="49" spans="1:122" ht="45">
      <c r="C49" s="32" t="s">
        <v>32</v>
      </c>
      <c r="D49" s="5" t="s">
        <v>254</v>
      </c>
      <c r="E49" s="5"/>
      <c r="F49" s="5">
        <v>31039</v>
      </c>
      <c r="G49" s="5">
        <v>51524</v>
      </c>
      <c r="H49" s="8"/>
      <c r="I49" s="13" t="s">
        <v>269</v>
      </c>
      <c r="J49" s="9"/>
      <c r="K49" s="9"/>
      <c r="L49" s="9"/>
      <c r="M49" s="14"/>
      <c r="N49" s="26"/>
      <c r="O49" s="25"/>
      <c r="P49" s="22"/>
      <c r="Q49" s="10"/>
      <c r="R49" s="10"/>
      <c r="S49" s="22"/>
      <c r="T49" s="24"/>
      <c r="U49" s="23"/>
      <c r="V49" s="22"/>
      <c r="W49" s="22"/>
      <c r="X49" s="17"/>
      <c r="Y49" s="17"/>
      <c r="Z49" s="22"/>
      <c r="AA49" s="22"/>
      <c r="AB49" s="38"/>
      <c r="AC49" s="38"/>
      <c r="AD49" s="21"/>
      <c r="AE49" s="21"/>
      <c r="AF49" s="46"/>
      <c r="AG49" s="38"/>
      <c r="AH49" s="21"/>
      <c r="AI49" s="20"/>
      <c r="AJ49" s="50">
        <v>0</v>
      </c>
      <c r="AK49" s="51">
        <v>0</v>
      </c>
      <c r="AL49" s="51">
        <v>0</v>
      </c>
      <c r="AM49" s="51">
        <v>0</v>
      </c>
      <c r="AN49" s="21"/>
      <c r="AO49" s="20"/>
      <c r="AP49" s="50">
        <v>0</v>
      </c>
      <c r="AQ49" s="51">
        <v>0</v>
      </c>
      <c r="AR49" s="51">
        <v>0</v>
      </c>
      <c r="AS49" s="51">
        <v>0</v>
      </c>
      <c r="AT49" s="21"/>
      <c r="AU49" s="20"/>
      <c r="AV49" s="50">
        <v>0</v>
      </c>
      <c r="AW49" s="51">
        <v>0</v>
      </c>
      <c r="AX49" s="51">
        <v>0</v>
      </c>
      <c r="AY49" s="21"/>
      <c r="AZ49" s="20"/>
      <c r="BA49" s="50">
        <v>0</v>
      </c>
      <c r="BB49" s="51">
        <v>0</v>
      </c>
      <c r="BC49" s="51">
        <v>0</v>
      </c>
      <c r="BD49" s="51">
        <v>0</v>
      </c>
      <c r="BE49" s="21"/>
      <c r="BF49" s="20"/>
      <c r="BG49" s="50">
        <v>0</v>
      </c>
      <c r="BH49" s="51">
        <v>0</v>
      </c>
      <c r="BI49" s="51">
        <v>0</v>
      </c>
      <c r="BJ49" s="28"/>
      <c r="BK49" s="28"/>
      <c r="BL49" s="47">
        <v>0</v>
      </c>
      <c r="BM49" s="394"/>
      <c r="BN49" s="394"/>
      <c r="BO49" s="42">
        <v>0</v>
      </c>
      <c r="BP49" s="42">
        <v>0</v>
      </c>
      <c r="BQ49" s="42">
        <v>0</v>
      </c>
      <c r="BR49" s="42">
        <v>0</v>
      </c>
      <c r="BS49" s="394"/>
      <c r="BT49" s="394"/>
      <c r="BU49" s="28"/>
      <c r="BV49" s="339"/>
      <c r="BW49" s="50">
        <v>0</v>
      </c>
      <c r="BX49" s="51">
        <v>0</v>
      </c>
      <c r="BY49" s="51">
        <v>0</v>
      </c>
      <c r="BZ49" s="51">
        <v>0</v>
      </c>
      <c r="CA49" s="51">
        <v>0</v>
      </c>
      <c r="CB49" s="51">
        <v>0</v>
      </c>
      <c r="CC49" s="51">
        <v>0</v>
      </c>
      <c r="CD49" s="51">
        <v>0</v>
      </c>
      <c r="CE49" s="51">
        <v>0</v>
      </c>
      <c r="CF49" s="28"/>
      <c r="CG49" s="485"/>
      <c r="CH49" s="50">
        <v>0</v>
      </c>
      <c r="CI49" s="51">
        <v>0</v>
      </c>
      <c r="CJ49" s="51">
        <v>0</v>
      </c>
      <c r="CK49" s="51">
        <v>0</v>
      </c>
      <c r="CL49" s="51">
        <v>0</v>
      </c>
      <c r="CM49" s="51">
        <v>0</v>
      </c>
      <c r="CN49" s="51">
        <v>0</v>
      </c>
      <c r="CO49" s="51">
        <v>0</v>
      </c>
      <c r="CP49" s="51">
        <v>0</v>
      </c>
      <c r="CQ49" s="28"/>
      <c r="CR49" s="339"/>
      <c r="CS49" s="51">
        <v>0</v>
      </c>
      <c r="CT49" s="51">
        <v>0</v>
      </c>
      <c r="CU49" s="51">
        <v>0</v>
      </c>
      <c r="CV49" s="51">
        <v>0</v>
      </c>
      <c r="CW49" s="51">
        <v>0</v>
      </c>
      <c r="CX49" s="51">
        <v>0</v>
      </c>
      <c r="CY49" s="51">
        <v>0</v>
      </c>
      <c r="CZ49" s="51">
        <v>0</v>
      </c>
      <c r="DA49" s="51">
        <v>0</v>
      </c>
      <c r="DB49" s="28"/>
      <c r="DC49" s="339"/>
      <c r="DE49" s="51">
        <v>0</v>
      </c>
      <c r="DF49" s="395"/>
      <c r="DG49" s="395"/>
      <c r="DH49" s="395"/>
      <c r="DI49" s="395"/>
      <c r="DJ49" s="395"/>
      <c r="DK49" s="395"/>
      <c r="DL49" s="395"/>
      <c r="DM49" s="395"/>
      <c r="DN49" s="28"/>
      <c r="DO49" s="339"/>
      <c r="DP49" s="70" t="s">
        <v>265</v>
      </c>
      <c r="DQ49" s="31"/>
      <c r="DR49" s="15"/>
    </row>
    <row r="50" spans="1:122" ht="56.25">
      <c r="A50" s="2" t="str">
        <f>LEFT(B50,9)</f>
        <v>TP2015204</v>
      </c>
      <c r="B50" s="19" t="s">
        <v>615</v>
      </c>
      <c r="C50" s="33" t="s">
        <v>29</v>
      </c>
      <c r="D50" s="236" t="s">
        <v>262</v>
      </c>
      <c r="E50" s="236"/>
      <c r="F50" s="73" t="s">
        <v>31</v>
      </c>
      <c r="G50" s="73" t="s">
        <v>31</v>
      </c>
      <c r="H50" s="8">
        <v>43455</v>
      </c>
      <c r="I50" s="13" t="s">
        <v>266</v>
      </c>
      <c r="J50" s="9" t="s">
        <v>44</v>
      </c>
      <c r="K50" s="9" t="s">
        <v>44</v>
      </c>
      <c r="L50" s="9" t="s">
        <v>44</v>
      </c>
      <c r="M50" s="14" t="s">
        <v>44</v>
      </c>
      <c r="N50" s="26"/>
      <c r="O50" s="25"/>
      <c r="P50" s="22"/>
      <c r="Q50" s="10"/>
      <c r="R50" s="10"/>
      <c r="S50" s="22"/>
      <c r="T50" s="24"/>
      <c r="U50" s="23"/>
      <c r="V50" s="22"/>
      <c r="W50" s="22"/>
      <c r="X50" s="17"/>
      <c r="Y50" s="17"/>
      <c r="Z50" s="22"/>
      <c r="AA50" s="22"/>
      <c r="AB50" s="38">
        <v>0</v>
      </c>
      <c r="AC50" s="38">
        <v>0</v>
      </c>
      <c r="AD50" s="21"/>
      <c r="AE50" s="21">
        <v>0</v>
      </c>
      <c r="AF50" s="46">
        <v>0</v>
      </c>
      <c r="AG50" s="38">
        <v>0</v>
      </c>
      <c r="AH50" s="21"/>
      <c r="AI50" s="20"/>
      <c r="AJ50" s="72">
        <v>0</v>
      </c>
      <c r="AK50" s="49">
        <v>0</v>
      </c>
      <c r="AL50" s="49">
        <v>0</v>
      </c>
      <c r="AM50" s="49">
        <v>14897000</v>
      </c>
      <c r="AN50" s="21"/>
      <c r="AO50" s="20"/>
      <c r="AP50" s="47">
        <v>0</v>
      </c>
      <c r="AQ50" s="49">
        <v>14897000</v>
      </c>
      <c r="AR50" s="49">
        <v>22387000</v>
      </c>
      <c r="AS50" s="49">
        <v>22387000</v>
      </c>
      <c r="AT50" s="18">
        <v>0</v>
      </c>
      <c r="AU50" s="44">
        <v>0</v>
      </c>
      <c r="AV50" s="47">
        <v>15689737.6</v>
      </c>
      <c r="AW50" s="49">
        <v>15833737.6</v>
      </c>
      <c r="AX50" s="49">
        <v>15833737.6</v>
      </c>
      <c r="AY50" s="18">
        <f>AV50/AR50-1</f>
        <v>-0.29915854737124226</v>
      </c>
      <c r="AZ50" s="44">
        <f>AS50/AV50-1</f>
        <v>0.42685624009416201</v>
      </c>
      <c r="BA50" s="47">
        <v>17124157</v>
      </c>
      <c r="BB50" s="42">
        <v>17124157</v>
      </c>
      <c r="BC50" s="42">
        <v>17092177</v>
      </c>
      <c r="BD50" s="42">
        <v>17092177</v>
      </c>
      <c r="BE50" s="18">
        <f>BA50/AW50-1</f>
        <v>8.1498091770827452E-2</v>
      </c>
      <c r="BF50" s="44">
        <f>BB50/BA50-1</f>
        <v>0</v>
      </c>
      <c r="BG50" s="47">
        <f>SUM(BG51:BG52)</f>
        <v>17093280</v>
      </c>
      <c r="BH50" s="42">
        <f>SUM(BH51:BH52)</f>
        <v>17093291</v>
      </c>
      <c r="BI50" s="42">
        <f>SUM(BI51:BI52)</f>
        <v>17093291</v>
      </c>
      <c r="BJ50" s="18">
        <f>BG50/BC50-1</f>
        <v>6.453244662751878E-5</v>
      </c>
      <c r="BK50" s="18">
        <f>BH50/BG50-1</f>
        <v>6.4352774886700104E-7</v>
      </c>
      <c r="BL50" s="47">
        <f>SUM(BL51:BL52)</f>
        <v>17093290</v>
      </c>
      <c r="BM50" s="394"/>
      <c r="BN50" s="394"/>
      <c r="BO50" s="42">
        <v>17093290</v>
      </c>
      <c r="BP50" s="42">
        <v>17093290</v>
      </c>
      <c r="BQ50" s="42">
        <v>17093290</v>
      </c>
      <c r="BR50" s="42">
        <v>17093290</v>
      </c>
      <c r="BS50" s="394"/>
      <c r="BT50" s="394"/>
      <c r="BU50" s="18">
        <f>IFERROR(BL50/BH50-1,"N/A")</f>
        <v>-5.8502484967526414E-8</v>
      </c>
      <c r="BV50" s="426">
        <f>IFERROR(BQ50/BL50-1,"N/A")</f>
        <v>0</v>
      </c>
      <c r="BW50" s="50">
        <v>17093290</v>
      </c>
      <c r="BX50" s="51">
        <v>17093290</v>
      </c>
      <c r="BY50" s="51">
        <v>17093290</v>
      </c>
      <c r="BZ50" s="51">
        <v>17093290</v>
      </c>
      <c r="CA50" s="51">
        <v>17093290</v>
      </c>
      <c r="CB50" s="51">
        <v>17093290</v>
      </c>
      <c r="CC50" s="51">
        <v>17093290</v>
      </c>
      <c r="CD50" s="51">
        <v>17093290</v>
      </c>
      <c r="CE50" s="51">
        <v>17093290</v>
      </c>
      <c r="CF50" s="18">
        <f>IFERROR(BW50/BQ50-1,"N/A")</f>
        <v>0</v>
      </c>
      <c r="CG50" s="484">
        <f>IFERROR(CD50/BW50-1,"N/A")</f>
        <v>0</v>
      </c>
      <c r="CH50" s="50">
        <v>17093290</v>
      </c>
      <c r="CI50" s="51">
        <v>17093290</v>
      </c>
      <c r="CJ50" s="51">
        <v>17093290</v>
      </c>
      <c r="CK50" s="51">
        <v>17093290</v>
      </c>
      <c r="CL50" s="51">
        <v>17093290</v>
      </c>
      <c r="CM50" s="51">
        <f>CM51</f>
        <v>17093290</v>
      </c>
      <c r="CN50" s="51">
        <f>CN51</f>
        <v>17093290</v>
      </c>
      <c r="CO50" s="51">
        <f>CO51</f>
        <v>17093290</v>
      </c>
      <c r="CP50" s="51">
        <f>CP51</f>
        <v>17093290</v>
      </c>
      <c r="CQ50" s="18">
        <f>IFERROR(CH50/CD50-1,"N/A")</f>
        <v>0</v>
      </c>
      <c r="CR50" s="426">
        <f>IFERROR(CO50/CH50-1,"N/A")</f>
        <v>0</v>
      </c>
      <c r="CS50" s="51">
        <f t="shared" ref="CS50:DA50" si="41">CS51</f>
        <v>17093290</v>
      </c>
      <c r="CT50" s="51">
        <f t="shared" si="41"/>
        <v>17093290</v>
      </c>
      <c r="CU50" s="51">
        <f t="shared" si="41"/>
        <v>17093290</v>
      </c>
      <c r="CV50" s="51">
        <f t="shared" si="41"/>
        <v>17093290</v>
      </c>
      <c r="CW50" s="51">
        <f t="shared" si="41"/>
        <v>17093290</v>
      </c>
      <c r="CX50" s="51">
        <f t="shared" si="41"/>
        <v>17093290</v>
      </c>
      <c r="CY50" s="51">
        <f t="shared" si="41"/>
        <v>17093290</v>
      </c>
      <c r="CZ50" s="51">
        <f t="shared" si="41"/>
        <v>17093290</v>
      </c>
      <c r="DA50" s="51">
        <f t="shared" si="41"/>
        <v>17093290</v>
      </c>
      <c r="DB50" s="18">
        <f>IFERROR(CS50/CO50-1,"N/A")</f>
        <v>0</v>
      </c>
      <c r="DC50" s="426">
        <f>IFERROR(CZ50/CS50-1,"N/A")</f>
        <v>0</v>
      </c>
      <c r="DE50" s="51">
        <f t="shared" ref="DE50" si="42">DE51</f>
        <v>17093290</v>
      </c>
      <c r="DF50" s="395"/>
      <c r="DG50" s="395"/>
      <c r="DH50" s="395"/>
      <c r="DI50" s="395"/>
      <c r="DJ50" s="395"/>
      <c r="DK50" s="395"/>
      <c r="DL50" s="395"/>
      <c r="DM50" s="395"/>
      <c r="DN50" s="18">
        <f>IFERROR(DE50/DA50-1,"N/A")</f>
        <v>0</v>
      </c>
      <c r="DO50" s="426">
        <f>IFERROR(DL50/DE50-1,"N/A")</f>
        <v>-1</v>
      </c>
      <c r="DP50" s="70" t="s">
        <v>2760</v>
      </c>
      <c r="DQ50" s="31"/>
      <c r="DR50" s="15"/>
    </row>
    <row r="51" spans="1:122" ht="25.5">
      <c r="C51" s="32" t="s">
        <v>32</v>
      </c>
      <c r="D51" s="5" t="s">
        <v>262</v>
      </c>
      <c r="E51" s="5"/>
      <c r="F51" s="5">
        <v>31058</v>
      </c>
      <c r="G51" s="5">
        <v>51562</v>
      </c>
      <c r="H51" s="8"/>
      <c r="I51" s="13" t="s">
        <v>266</v>
      </c>
      <c r="J51" s="9"/>
      <c r="K51" s="9"/>
      <c r="L51" s="9"/>
      <c r="M51" s="14"/>
      <c r="N51" s="26"/>
      <c r="O51" s="25"/>
      <c r="P51" s="22"/>
      <c r="Q51" s="10"/>
      <c r="R51" s="10"/>
      <c r="S51" s="22"/>
      <c r="T51" s="24"/>
      <c r="U51" s="23"/>
      <c r="V51" s="22"/>
      <c r="W51" s="22"/>
      <c r="X51" s="17"/>
      <c r="Y51" s="17"/>
      <c r="Z51" s="22"/>
      <c r="AA51" s="22"/>
      <c r="AB51" s="38">
        <v>0</v>
      </c>
      <c r="AC51" s="38">
        <v>0</v>
      </c>
      <c r="AD51" s="21"/>
      <c r="AE51" s="21"/>
      <c r="AF51" s="46">
        <v>0</v>
      </c>
      <c r="AG51" s="38">
        <v>0</v>
      </c>
      <c r="AH51" s="21"/>
      <c r="AI51" s="20"/>
      <c r="AJ51" s="72">
        <v>0</v>
      </c>
      <c r="AK51" s="49">
        <v>0</v>
      </c>
      <c r="AL51" s="49">
        <v>0</v>
      </c>
      <c r="AM51" s="49">
        <v>14897000</v>
      </c>
      <c r="AN51" s="21"/>
      <c r="AO51" s="20"/>
      <c r="AP51" s="47">
        <v>0</v>
      </c>
      <c r="AQ51" s="49">
        <v>14897000</v>
      </c>
      <c r="AR51" s="49">
        <v>22387000</v>
      </c>
      <c r="AS51" s="49">
        <v>22387000</v>
      </c>
      <c r="AT51" s="21"/>
      <c r="AU51" s="20"/>
      <c r="AV51" s="47">
        <v>15689737.6</v>
      </c>
      <c r="AW51" s="49">
        <v>15833737.6</v>
      </c>
      <c r="AX51" s="49">
        <v>15833737.6</v>
      </c>
      <c r="AY51" s="21"/>
      <c r="AZ51" s="20"/>
      <c r="BA51" s="47">
        <v>17124157</v>
      </c>
      <c r="BB51" s="42">
        <v>17124157</v>
      </c>
      <c r="BC51" s="42">
        <v>17092177</v>
      </c>
      <c r="BD51" s="42">
        <v>17092177</v>
      </c>
      <c r="BE51" s="21"/>
      <c r="BF51" s="20"/>
      <c r="BG51" s="47">
        <v>17093280</v>
      </c>
      <c r="BH51" s="42">
        <v>17093291</v>
      </c>
      <c r="BI51" s="42">
        <v>17093291</v>
      </c>
      <c r="BJ51" s="28"/>
      <c r="BK51" s="28"/>
      <c r="BL51" s="47">
        <v>17093290</v>
      </c>
      <c r="BM51" s="394"/>
      <c r="BN51" s="394"/>
      <c r="BO51" s="42">
        <v>17093290</v>
      </c>
      <c r="BP51" s="42">
        <v>17093290</v>
      </c>
      <c r="BQ51" s="42">
        <v>17093290</v>
      </c>
      <c r="BR51" s="42">
        <v>17093290</v>
      </c>
      <c r="BS51" s="394"/>
      <c r="BT51" s="394"/>
      <c r="BU51" s="28"/>
      <c r="BV51" s="339"/>
      <c r="BW51" s="50">
        <v>17093290</v>
      </c>
      <c r="BX51" s="51">
        <v>17093290</v>
      </c>
      <c r="BY51" s="51">
        <v>17093290</v>
      </c>
      <c r="BZ51" s="51">
        <v>17093290</v>
      </c>
      <c r="CA51" s="51">
        <v>17093290</v>
      </c>
      <c r="CB51" s="51">
        <v>17093290</v>
      </c>
      <c r="CC51" s="51">
        <v>17093290</v>
      </c>
      <c r="CD51" s="51">
        <v>17093290</v>
      </c>
      <c r="CE51" s="51">
        <v>17093290</v>
      </c>
      <c r="CF51" s="28"/>
      <c r="CG51" s="485"/>
      <c r="CH51" s="50">
        <v>17093290</v>
      </c>
      <c r="CI51" s="51">
        <v>17093290</v>
      </c>
      <c r="CJ51" s="51">
        <v>17093290</v>
      </c>
      <c r="CK51" s="51">
        <v>17093290</v>
      </c>
      <c r="CL51" s="51">
        <v>17093290</v>
      </c>
      <c r="CM51" s="51">
        <v>17093290</v>
      </c>
      <c r="CN51" s="51">
        <v>17093290</v>
      </c>
      <c r="CO51" s="51">
        <v>17093290</v>
      </c>
      <c r="CP51" s="51">
        <v>17093290</v>
      </c>
      <c r="CQ51" s="28"/>
      <c r="CR51" s="339"/>
      <c r="CS51" s="51">
        <v>17093290</v>
      </c>
      <c r="CT51" s="51">
        <v>17093290</v>
      </c>
      <c r="CU51" s="51">
        <v>17093290</v>
      </c>
      <c r="CV51" s="51">
        <v>17093290</v>
      </c>
      <c r="CW51" s="51">
        <v>17093290</v>
      </c>
      <c r="CX51" s="51">
        <v>17093290</v>
      </c>
      <c r="CY51" s="51">
        <v>17093290</v>
      </c>
      <c r="CZ51" s="51">
        <v>17093290</v>
      </c>
      <c r="DA51" s="51">
        <v>17093290</v>
      </c>
      <c r="DB51" s="28"/>
      <c r="DC51" s="339"/>
      <c r="DE51" s="51">
        <v>17093290</v>
      </c>
      <c r="DF51" s="395"/>
      <c r="DG51" s="395"/>
      <c r="DH51" s="395"/>
      <c r="DI51" s="395"/>
      <c r="DJ51" s="395"/>
      <c r="DK51" s="395"/>
      <c r="DL51" s="395"/>
      <c r="DM51" s="395"/>
      <c r="DN51" s="28"/>
      <c r="DO51" s="339"/>
      <c r="DP51" s="70"/>
      <c r="DQ51" s="31"/>
      <c r="DR51" s="15"/>
    </row>
    <row r="52" spans="1:122">
      <c r="C52" s="32" t="s">
        <v>32</v>
      </c>
      <c r="D52" s="5" t="s">
        <v>262</v>
      </c>
      <c r="E52" s="5"/>
      <c r="F52" s="5">
        <v>31058</v>
      </c>
      <c r="G52" s="5">
        <v>51561</v>
      </c>
      <c r="H52" s="8"/>
      <c r="I52" s="13" t="s">
        <v>263</v>
      </c>
      <c r="J52" s="9"/>
      <c r="K52" s="9"/>
      <c r="L52" s="9"/>
      <c r="M52" s="14"/>
      <c r="N52" s="26"/>
      <c r="O52" s="25"/>
      <c r="P52" s="22"/>
      <c r="Q52" s="10"/>
      <c r="R52" s="10"/>
      <c r="S52" s="22"/>
      <c r="T52" s="24"/>
      <c r="U52" s="23"/>
      <c r="V52" s="22"/>
      <c r="W52" s="22"/>
      <c r="X52" s="17"/>
      <c r="Y52" s="17"/>
      <c r="Z52" s="22"/>
      <c r="AA52" s="22"/>
      <c r="AB52" s="38">
        <v>0</v>
      </c>
      <c r="AC52" s="38">
        <v>0</v>
      </c>
      <c r="AD52" s="21"/>
      <c r="AE52" s="21"/>
      <c r="AF52" s="46">
        <v>0</v>
      </c>
      <c r="AG52" s="38">
        <v>0</v>
      </c>
      <c r="AH52" s="21"/>
      <c r="AI52" s="20"/>
      <c r="AJ52" s="72">
        <v>0</v>
      </c>
      <c r="AK52" s="49">
        <v>0</v>
      </c>
      <c r="AL52" s="49">
        <v>0</v>
      </c>
      <c r="AM52" s="49">
        <v>0</v>
      </c>
      <c r="AN52" s="21"/>
      <c r="AO52" s="20"/>
      <c r="AP52" s="47">
        <v>0</v>
      </c>
      <c r="AQ52" s="49">
        <v>0</v>
      </c>
      <c r="AR52" s="49">
        <v>0</v>
      </c>
      <c r="AS52" s="49">
        <v>0</v>
      </c>
      <c r="AT52" s="21"/>
      <c r="AU52" s="20"/>
      <c r="AV52" s="47">
        <v>0</v>
      </c>
      <c r="AW52" s="49">
        <v>0</v>
      </c>
      <c r="AX52" s="49">
        <v>0</v>
      </c>
      <c r="AY52" s="21"/>
      <c r="AZ52" s="20"/>
      <c r="BA52" s="47">
        <v>0</v>
      </c>
      <c r="BB52" s="42">
        <v>0</v>
      </c>
      <c r="BC52" s="42">
        <v>0</v>
      </c>
      <c r="BD52" s="42">
        <v>0</v>
      </c>
      <c r="BE52" s="21"/>
      <c r="BF52" s="20"/>
      <c r="BG52" s="47">
        <v>0</v>
      </c>
      <c r="BH52" s="42">
        <v>0</v>
      </c>
      <c r="BI52" s="42">
        <v>0</v>
      </c>
      <c r="BJ52" s="28"/>
      <c r="BK52" s="28"/>
      <c r="BL52" s="47">
        <v>0</v>
      </c>
      <c r="BM52" s="394"/>
      <c r="BN52" s="394"/>
      <c r="BO52" s="42">
        <v>0</v>
      </c>
      <c r="BP52" s="42">
        <v>0</v>
      </c>
      <c r="BQ52" s="42">
        <v>0</v>
      </c>
      <c r="BR52" s="42">
        <v>0</v>
      </c>
      <c r="BS52" s="394"/>
      <c r="BT52" s="394"/>
      <c r="BU52" s="28"/>
      <c r="BV52" s="339"/>
      <c r="BW52" s="50">
        <v>0</v>
      </c>
      <c r="BX52" s="51">
        <v>0</v>
      </c>
      <c r="BY52" s="51">
        <v>0</v>
      </c>
      <c r="BZ52" s="51">
        <v>0</v>
      </c>
      <c r="CA52" s="51">
        <v>0</v>
      </c>
      <c r="CB52" s="51">
        <v>0</v>
      </c>
      <c r="CC52" s="51">
        <v>0</v>
      </c>
      <c r="CD52" s="51">
        <v>0</v>
      </c>
      <c r="CE52" s="51">
        <v>0</v>
      </c>
      <c r="CF52" s="28"/>
      <c r="CG52" s="485"/>
      <c r="CH52" s="50">
        <v>0</v>
      </c>
      <c r="CI52" s="51">
        <v>0</v>
      </c>
      <c r="CJ52" s="51">
        <v>0</v>
      </c>
      <c r="CK52" s="51">
        <v>0</v>
      </c>
      <c r="CL52" s="51">
        <v>0</v>
      </c>
      <c r="CM52" s="51">
        <v>0</v>
      </c>
      <c r="CN52" s="51">
        <v>0</v>
      </c>
      <c r="CO52" s="51">
        <v>0</v>
      </c>
      <c r="CP52" s="51">
        <v>0</v>
      </c>
      <c r="CQ52" s="28"/>
      <c r="CR52" s="339"/>
      <c r="CS52" s="51">
        <v>0</v>
      </c>
      <c r="CT52" s="51">
        <v>0</v>
      </c>
      <c r="CU52" s="51">
        <v>0</v>
      </c>
      <c r="CV52" s="51">
        <v>0</v>
      </c>
      <c r="CW52" s="51">
        <v>0</v>
      </c>
      <c r="CX52" s="51">
        <v>0</v>
      </c>
      <c r="CY52" s="51">
        <v>0</v>
      </c>
      <c r="CZ52" s="51">
        <v>0</v>
      </c>
      <c r="DA52" s="51">
        <v>0</v>
      </c>
      <c r="DB52" s="28"/>
      <c r="DC52" s="339"/>
      <c r="DE52" s="51">
        <v>0</v>
      </c>
      <c r="DF52" s="395"/>
      <c r="DG52" s="395"/>
      <c r="DH52" s="395"/>
      <c r="DI52" s="395"/>
      <c r="DJ52" s="395"/>
      <c r="DK52" s="395"/>
      <c r="DL52" s="395"/>
      <c r="DM52" s="395"/>
      <c r="DN52" s="28"/>
      <c r="DO52" s="339"/>
      <c r="DP52" s="70"/>
      <c r="DQ52" s="31"/>
      <c r="DR52" s="15"/>
    </row>
    <row r="53" spans="1:122" ht="56.25">
      <c r="A53" s="2" t="str">
        <f>LEFT(B53,9)</f>
        <v>TP2015118</v>
      </c>
      <c r="B53" s="19" t="s">
        <v>1423</v>
      </c>
      <c r="C53" s="33" t="s">
        <v>29</v>
      </c>
      <c r="D53" s="73" t="s">
        <v>1776</v>
      </c>
      <c r="E53" s="73"/>
      <c r="F53" s="73" t="s">
        <v>31</v>
      </c>
      <c r="G53" s="73" t="s">
        <v>31</v>
      </c>
      <c r="H53" s="8">
        <v>43983</v>
      </c>
      <c r="I53" s="13" t="s">
        <v>1540</v>
      </c>
      <c r="J53" s="9"/>
      <c r="K53" s="9"/>
      <c r="L53" s="9"/>
      <c r="M53" s="14"/>
      <c r="N53" s="26"/>
      <c r="O53" s="25"/>
      <c r="P53" s="22"/>
      <c r="Q53" s="10"/>
      <c r="R53" s="10"/>
      <c r="S53" s="22"/>
      <c r="T53" s="24"/>
      <c r="U53" s="23"/>
      <c r="V53" s="22"/>
      <c r="W53" s="22"/>
      <c r="X53" s="17"/>
      <c r="Y53" s="17"/>
      <c r="Z53" s="22"/>
      <c r="AA53" s="22"/>
      <c r="AB53" s="38"/>
      <c r="AC53" s="38"/>
      <c r="AD53" s="21"/>
      <c r="AE53" s="21"/>
      <c r="AF53" s="46"/>
      <c r="AG53" s="38"/>
      <c r="AH53" s="21"/>
      <c r="AI53" s="20"/>
      <c r="AJ53" s="50"/>
      <c r="AK53" s="51"/>
      <c r="AL53" s="51"/>
      <c r="AM53" s="51"/>
      <c r="AN53" s="21"/>
      <c r="AO53" s="20"/>
      <c r="AP53" s="283" t="s">
        <v>44</v>
      </c>
      <c r="AQ53" s="257" t="s">
        <v>44</v>
      </c>
      <c r="AR53" s="257" t="s">
        <v>44</v>
      </c>
      <c r="AS53" s="257" t="s">
        <v>44</v>
      </c>
      <c r="AT53" s="18">
        <f>IFERROR(AQ53/AM53-1,0)</f>
        <v>0</v>
      </c>
      <c r="AU53" s="44">
        <f>IFERROR(AN53/AQ53-1,0)</f>
        <v>0</v>
      </c>
      <c r="AV53" s="283" t="s">
        <v>44</v>
      </c>
      <c r="AW53" s="51">
        <v>1282000</v>
      </c>
      <c r="AX53" s="51">
        <v>3543000</v>
      </c>
      <c r="AY53" s="18">
        <f>IFERROR(AV53/AR53-1,0)</f>
        <v>0</v>
      </c>
      <c r="AZ53" s="44">
        <f>IFERROR(AS53/AV53-1,0)</f>
        <v>0</v>
      </c>
      <c r="BA53" s="283" t="s">
        <v>44</v>
      </c>
      <c r="BB53" s="257" t="s">
        <v>44</v>
      </c>
      <c r="BC53" s="257">
        <v>3941410</v>
      </c>
      <c r="BD53" s="257">
        <v>3941410</v>
      </c>
      <c r="BE53" s="18">
        <f>IFERROR(BA53/AW53-1,0)</f>
        <v>0</v>
      </c>
      <c r="BF53" s="44" t="e">
        <f>BB53/BA53-1</f>
        <v>#VALUE!</v>
      </c>
      <c r="BG53" s="283">
        <f>SUM(BG54)</f>
        <v>3418188.47</v>
      </c>
      <c r="BH53" s="257">
        <f>SUM(BH54)</f>
        <v>3608350.47</v>
      </c>
      <c r="BI53" s="257">
        <f>SUM(BI54)</f>
        <v>3608350.47</v>
      </c>
      <c r="BJ53" s="18">
        <f>IFERROR(BG53/BC53-1,0)</f>
        <v>-0.13274983571868948</v>
      </c>
      <c r="BK53" s="18">
        <f>BH53/BG53-1</f>
        <v>5.5632391738773768E-2</v>
      </c>
      <c r="BL53" s="47">
        <f>BL54</f>
        <v>3573405.3099999996</v>
      </c>
      <c r="BM53" s="394"/>
      <c r="BN53" s="394"/>
      <c r="BO53" s="42">
        <v>3582596.3099999996</v>
      </c>
      <c r="BP53" s="42">
        <v>3582596.3099999996</v>
      </c>
      <c r="BQ53" s="42">
        <v>3582596.3099999996</v>
      </c>
      <c r="BR53" s="42">
        <v>3582596.3099999996</v>
      </c>
      <c r="BS53" s="394"/>
      <c r="BT53" s="394"/>
      <c r="BU53" s="18">
        <f>IFERROR(BL53/BH53-1,"N/A")</f>
        <v>-9.6845249070278694E-3</v>
      </c>
      <c r="BV53" s="426">
        <f>IFERROR(BQ53/BL53-1,"N/A")</f>
        <v>2.5720564007334357E-3</v>
      </c>
      <c r="BW53" s="50">
        <v>3721365.53</v>
      </c>
      <c r="BX53" s="51">
        <v>3721365.53</v>
      </c>
      <c r="BY53" s="51">
        <v>3721365.53</v>
      </c>
      <c r="BZ53" s="51">
        <v>3721365.53</v>
      </c>
      <c r="CA53" s="51">
        <v>3721365.53</v>
      </c>
      <c r="CB53" s="51">
        <v>3721365.53</v>
      </c>
      <c r="CC53" s="51">
        <v>3721365.53</v>
      </c>
      <c r="CD53" s="51">
        <f>CD54</f>
        <v>3721554.18</v>
      </c>
      <c r="CE53" s="51">
        <f>CE54</f>
        <v>3721554.18</v>
      </c>
      <c r="CF53" s="18">
        <f>IFERROR(BW53/BQ53-1,"N/A")</f>
        <v>3.8734260852292479E-2</v>
      </c>
      <c r="CG53" s="484">
        <f>IFERROR(CD53/BW53-1,"N/A")</f>
        <v>5.0693757030817466E-5</v>
      </c>
      <c r="CH53" s="50">
        <f t="shared" ref="CH53:CP53" si="43">CH54</f>
        <v>3721554.18</v>
      </c>
      <c r="CI53" s="51">
        <f t="shared" si="43"/>
        <v>3721554.18</v>
      </c>
      <c r="CJ53" s="51">
        <f t="shared" si="43"/>
        <v>3721554.18</v>
      </c>
      <c r="CK53" s="51">
        <f t="shared" si="43"/>
        <v>3721554.18</v>
      </c>
      <c r="CL53" s="51">
        <f t="shared" si="43"/>
        <v>3721554.18</v>
      </c>
      <c r="CM53" s="51">
        <f t="shared" si="43"/>
        <v>3721554.18</v>
      </c>
      <c r="CN53" s="51">
        <f t="shared" si="43"/>
        <v>3721554.18</v>
      </c>
      <c r="CO53" s="51">
        <f t="shared" si="43"/>
        <v>3721554.18</v>
      </c>
      <c r="CP53" s="51">
        <f t="shared" si="43"/>
        <v>3721554.18</v>
      </c>
      <c r="CQ53" s="18">
        <f>IFERROR(CH53/CD53-1,"N/A")</f>
        <v>0</v>
      </c>
      <c r="CR53" s="426">
        <f>IFERROR(CO53/CH53-1,"N/A")</f>
        <v>0</v>
      </c>
      <c r="CS53" s="51">
        <f t="shared" ref="CS53:DA55" si="44">CS54</f>
        <v>3721554.18</v>
      </c>
      <c r="CT53" s="51">
        <f t="shared" si="44"/>
        <v>3721554.18</v>
      </c>
      <c r="CU53" s="51">
        <f t="shared" si="44"/>
        <v>3721554.18</v>
      </c>
      <c r="CV53" s="51">
        <f t="shared" si="44"/>
        <v>3721554.18</v>
      </c>
      <c r="CW53" s="51">
        <f t="shared" si="44"/>
        <v>3721554.18</v>
      </c>
      <c r="CX53" s="554">
        <f t="shared" si="44"/>
        <v>3645578.8499999982</v>
      </c>
      <c r="CY53" s="554">
        <f t="shared" si="44"/>
        <v>3645578.8499999982</v>
      </c>
      <c r="CZ53" s="554">
        <f t="shared" si="44"/>
        <v>3730181.7299999986</v>
      </c>
      <c r="DA53" s="554">
        <f t="shared" si="44"/>
        <v>3730181.7299999986</v>
      </c>
      <c r="DB53" s="18">
        <f>IFERROR(CS53/CO53-1,"N/A")</f>
        <v>0</v>
      </c>
      <c r="DC53" s="426">
        <f>IFERROR(CZ53/CS53-1,"N/A")</f>
        <v>2.3182653221505145E-3</v>
      </c>
      <c r="DE53" s="51">
        <f t="shared" ref="DE53:DE55" si="45">DE54</f>
        <v>3730181.7299999986</v>
      </c>
      <c r="DF53" s="395"/>
      <c r="DG53" s="395"/>
      <c r="DH53" s="395"/>
      <c r="DI53" s="395"/>
      <c r="DJ53" s="395"/>
      <c r="DK53" s="395"/>
      <c r="DL53" s="395"/>
      <c r="DM53" s="395"/>
      <c r="DN53" s="18">
        <f>IFERROR(DE53/DA53-1,"N/A")</f>
        <v>0</v>
      </c>
      <c r="DO53" s="426">
        <f>IFERROR(DL53/DE53-1,"N/A")</f>
        <v>-1</v>
      </c>
      <c r="DP53" s="70" t="s">
        <v>2813</v>
      </c>
      <c r="DQ53" s="31"/>
      <c r="DR53" s="15"/>
    </row>
    <row r="54" spans="1:122">
      <c r="A54" s="2" t="str">
        <f t="shared" ref="A54:A55" si="46">LEFT(B54,9)</f>
        <v/>
      </c>
      <c r="C54" s="32" t="s">
        <v>32</v>
      </c>
      <c r="D54" s="12" t="s">
        <v>1776</v>
      </c>
      <c r="E54" s="12"/>
      <c r="F54" s="5">
        <v>30809</v>
      </c>
      <c r="G54" s="5">
        <v>51096</v>
      </c>
      <c r="H54" s="8"/>
      <c r="I54" s="13" t="s">
        <v>1540</v>
      </c>
      <c r="J54" s="9"/>
      <c r="K54" s="9"/>
      <c r="L54" s="9"/>
      <c r="M54" s="14"/>
      <c r="N54" s="26"/>
      <c r="O54" s="25"/>
      <c r="P54" s="22"/>
      <c r="Q54" s="10"/>
      <c r="R54" s="10"/>
      <c r="S54" s="22"/>
      <c r="T54" s="24"/>
      <c r="U54" s="23"/>
      <c r="V54" s="22"/>
      <c r="W54" s="22"/>
      <c r="X54" s="17"/>
      <c r="Y54" s="17"/>
      <c r="Z54" s="22"/>
      <c r="AA54" s="22"/>
      <c r="AB54" s="38"/>
      <c r="AC54" s="38"/>
      <c r="AD54" s="21"/>
      <c r="AE54" s="21"/>
      <c r="AF54" s="46"/>
      <c r="AG54" s="38"/>
      <c r="AH54" s="21"/>
      <c r="AI54" s="20"/>
      <c r="AJ54" s="50"/>
      <c r="AK54" s="51"/>
      <c r="AL54" s="51"/>
      <c r="AM54" s="51"/>
      <c r="AN54" s="21"/>
      <c r="AO54" s="20"/>
      <c r="AP54" s="283" t="s">
        <v>44</v>
      </c>
      <c r="AQ54" s="257" t="s">
        <v>44</v>
      </c>
      <c r="AR54" s="257" t="s">
        <v>44</v>
      </c>
      <c r="AS54" s="257" t="s">
        <v>44</v>
      </c>
      <c r="AT54" s="21"/>
      <c r="AU54" s="20"/>
      <c r="AV54" s="283" t="s">
        <v>44</v>
      </c>
      <c r="AW54" s="51">
        <v>1282000</v>
      </c>
      <c r="AX54" s="51">
        <v>3543000</v>
      </c>
      <c r="AY54" s="21"/>
      <c r="AZ54" s="20"/>
      <c r="BA54" s="283" t="s">
        <v>44</v>
      </c>
      <c r="BB54" s="257" t="s">
        <v>44</v>
      </c>
      <c r="BC54" s="257">
        <v>3941410</v>
      </c>
      <c r="BD54" s="257">
        <v>3941410</v>
      </c>
      <c r="BE54" s="21"/>
      <c r="BF54" s="20"/>
      <c r="BG54" s="283">
        <v>3418188.47</v>
      </c>
      <c r="BH54" s="257">
        <v>3608350.47</v>
      </c>
      <c r="BI54" s="257">
        <v>3608350.47</v>
      </c>
      <c r="BJ54" s="28"/>
      <c r="BK54" s="28"/>
      <c r="BL54" s="47">
        <v>3573405.3099999996</v>
      </c>
      <c r="BM54" s="394"/>
      <c r="BN54" s="394"/>
      <c r="BO54" s="42">
        <v>3582596.3099999996</v>
      </c>
      <c r="BP54" s="42">
        <v>3582596.3099999996</v>
      </c>
      <c r="BQ54" s="42">
        <v>3582596.3099999996</v>
      </c>
      <c r="BR54" s="42">
        <v>3582596.3099999996</v>
      </c>
      <c r="BS54" s="394"/>
      <c r="BT54" s="394"/>
      <c r="BU54" s="28"/>
      <c r="BV54" s="339"/>
      <c r="BW54" s="50">
        <v>3721365.53</v>
      </c>
      <c r="BX54" s="51">
        <v>3721365.53</v>
      </c>
      <c r="BY54" s="51">
        <v>3721365.53</v>
      </c>
      <c r="BZ54" s="51">
        <v>3721365.53</v>
      </c>
      <c r="CA54" s="51">
        <v>3721365.53</v>
      </c>
      <c r="CB54" s="51">
        <v>3721365.53</v>
      </c>
      <c r="CC54" s="51">
        <v>3721365.53</v>
      </c>
      <c r="CD54" s="51">
        <v>3721554.18</v>
      </c>
      <c r="CE54" s="51">
        <v>3721554.18</v>
      </c>
      <c r="CF54" s="28"/>
      <c r="CG54" s="485"/>
      <c r="CH54" s="50">
        <v>3721554.18</v>
      </c>
      <c r="CI54" s="51">
        <v>3721554.18</v>
      </c>
      <c r="CJ54" s="51">
        <v>3721554.18</v>
      </c>
      <c r="CK54" s="51">
        <f t="shared" ref="CK54:CP54" si="47">3721554.18</f>
        <v>3721554.18</v>
      </c>
      <c r="CL54" s="51">
        <f t="shared" si="47"/>
        <v>3721554.18</v>
      </c>
      <c r="CM54" s="51">
        <f t="shared" si="47"/>
        <v>3721554.18</v>
      </c>
      <c r="CN54" s="51">
        <f t="shared" si="47"/>
        <v>3721554.18</v>
      </c>
      <c r="CO54" s="51">
        <f t="shared" si="47"/>
        <v>3721554.18</v>
      </c>
      <c r="CP54" s="51">
        <f t="shared" si="47"/>
        <v>3721554.18</v>
      </c>
      <c r="CQ54" s="28"/>
      <c r="CR54" s="339"/>
      <c r="CS54" s="51">
        <f t="shared" ref="CS54:CW54" si="48">3721554.18</f>
        <v>3721554.18</v>
      </c>
      <c r="CT54" s="51">
        <f t="shared" si="48"/>
        <v>3721554.18</v>
      </c>
      <c r="CU54" s="51">
        <f t="shared" si="48"/>
        <v>3721554.18</v>
      </c>
      <c r="CV54" s="51">
        <f t="shared" si="48"/>
        <v>3721554.18</v>
      </c>
      <c r="CW54" s="51">
        <f t="shared" si="48"/>
        <v>3721554.18</v>
      </c>
      <c r="CX54" s="554">
        <v>3645578.8499999982</v>
      </c>
      <c r="CY54" s="554">
        <v>3645578.8499999982</v>
      </c>
      <c r="CZ54" s="554">
        <v>3730181.7299999986</v>
      </c>
      <c r="DA54" s="554">
        <v>3730181.7299999986</v>
      </c>
      <c r="DB54" s="28"/>
      <c r="DC54" s="339"/>
      <c r="DE54" s="51">
        <v>3730181.7299999986</v>
      </c>
      <c r="DF54" s="395"/>
      <c r="DG54" s="395"/>
      <c r="DH54" s="395"/>
      <c r="DI54" s="395"/>
      <c r="DJ54" s="395"/>
      <c r="DK54" s="395"/>
      <c r="DL54" s="395"/>
      <c r="DM54" s="395"/>
      <c r="DN54" s="28"/>
      <c r="DO54" s="339"/>
      <c r="DP54" s="70"/>
      <c r="DQ54" s="31"/>
      <c r="DR54" s="15"/>
    </row>
    <row r="55" spans="1:122" ht="22.5">
      <c r="A55" s="2" t="str">
        <f t="shared" si="46"/>
        <v>TP2020033</v>
      </c>
      <c r="B55" s="19" t="s">
        <v>1617</v>
      </c>
      <c r="C55" s="33" t="s">
        <v>29</v>
      </c>
      <c r="D55" s="73" t="s">
        <v>1777</v>
      </c>
      <c r="E55" s="73"/>
      <c r="F55" s="73" t="s">
        <v>31</v>
      </c>
      <c r="G55" s="73" t="s">
        <v>31</v>
      </c>
      <c r="H55" s="8">
        <v>44714</v>
      </c>
      <c r="I55" s="13" t="s">
        <v>1765</v>
      </c>
      <c r="J55" s="9"/>
      <c r="K55" s="9"/>
      <c r="L55" s="9"/>
      <c r="M55" s="14"/>
      <c r="N55" s="26"/>
      <c r="O55" s="25"/>
      <c r="P55" s="22"/>
      <c r="Q55" s="10"/>
      <c r="R55" s="10"/>
      <c r="S55" s="22"/>
      <c r="T55" s="24"/>
      <c r="U55" s="23"/>
      <c r="V55" s="22"/>
      <c r="W55" s="22"/>
      <c r="X55" s="17"/>
      <c r="Y55" s="17"/>
      <c r="Z55" s="22"/>
      <c r="AA55" s="22"/>
      <c r="AB55" s="38"/>
      <c r="AC55" s="38"/>
      <c r="AD55" s="21"/>
      <c r="AE55" s="21"/>
      <c r="AF55" s="46"/>
      <c r="AG55" s="38"/>
      <c r="AH55" s="21"/>
      <c r="AI55" s="20"/>
      <c r="AJ55" s="50"/>
      <c r="AK55" s="51"/>
      <c r="AL55" s="51"/>
      <c r="AM55" s="51"/>
      <c r="AN55" s="21"/>
      <c r="AO55" s="20"/>
      <c r="AP55" s="283" t="s">
        <v>44</v>
      </c>
      <c r="AQ55" s="257" t="s">
        <v>44</v>
      </c>
      <c r="AR55" s="257" t="s">
        <v>44</v>
      </c>
      <c r="AS55" s="257" t="s">
        <v>44</v>
      </c>
      <c r="AT55" s="18">
        <f>IFERROR(AQ55/AM55-1,0)</f>
        <v>0</v>
      </c>
      <c r="AU55" s="44">
        <f>IFERROR(AN55/AQ55-1,0)</f>
        <v>0</v>
      </c>
      <c r="AV55" s="283" t="s">
        <v>44</v>
      </c>
      <c r="AW55" s="51" t="s">
        <v>44</v>
      </c>
      <c r="AX55" s="51" t="s">
        <v>44</v>
      </c>
      <c r="AY55" s="18">
        <f>IFERROR(AV55/AR55-1,0)</f>
        <v>0</v>
      </c>
      <c r="AZ55" s="44">
        <f>IFERROR(AS55/AV55-1,0)</f>
        <v>0</v>
      </c>
      <c r="BA55" s="283" t="s">
        <v>44</v>
      </c>
      <c r="BB55" s="257" t="s">
        <v>44</v>
      </c>
      <c r="BC55" s="257" t="s">
        <v>44</v>
      </c>
      <c r="BD55" s="257" t="s">
        <v>44</v>
      </c>
      <c r="BE55" s="18">
        <f>IFERROR(BA55/AW55-1,0)</f>
        <v>0</v>
      </c>
      <c r="BF55" s="44" t="e">
        <f>BB55/BA55-1</f>
        <v>#VALUE!</v>
      </c>
      <c r="BG55" s="283"/>
      <c r="BH55" s="257">
        <v>0</v>
      </c>
      <c r="BI55" s="257">
        <f>BI56</f>
        <v>3580254</v>
      </c>
      <c r="BJ55" s="18">
        <f>IFERROR(BG55/BC55-1,0)</f>
        <v>0</v>
      </c>
      <c r="BK55" s="429" t="str">
        <f>IFERROR(BH55/BC55-1,"N/A")</f>
        <v>N/A</v>
      </c>
      <c r="BL55" s="46">
        <f>BL56</f>
        <v>0</v>
      </c>
      <c r="BM55" s="394"/>
      <c r="BN55" s="394"/>
      <c r="BO55" s="42">
        <v>6153487</v>
      </c>
      <c r="BP55" s="42">
        <v>6153487</v>
      </c>
      <c r="BQ55" s="42">
        <v>6153487</v>
      </c>
      <c r="BR55" s="42">
        <v>6153487</v>
      </c>
      <c r="BS55" s="394"/>
      <c r="BT55" s="394"/>
      <c r="BU55" s="18" t="str">
        <f>IFERROR(BL55/BH55-1,"N/A")</f>
        <v>N/A</v>
      </c>
      <c r="BV55" s="426" t="str">
        <f>IFERROR(BQ55/BL55-1,"N/A")</f>
        <v>N/A</v>
      </c>
      <c r="BW55" s="50">
        <f t="shared" ref="BW55:CC55" si="49">BW56</f>
        <v>3909035.17</v>
      </c>
      <c r="BX55" s="51">
        <f t="shared" si="49"/>
        <v>3909035.17</v>
      </c>
      <c r="BY55" s="51">
        <f t="shared" si="49"/>
        <v>3909035.17</v>
      </c>
      <c r="BZ55" s="51">
        <f t="shared" si="49"/>
        <v>3909035.17</v>
      </c>
      <c r="CA55" s="51">
        <f t="shared" si="49"/>
        <v>3909035.17</v>
      </c>
      <c r="CB55" s="51">
        <f t="shared" si="49"/>
        <v>3900312.47</v>
      </c>
      <c r="CC55" s="51">
        <f t="shared" si="49"/>
        <v>3900312.47</v>
      </c>
      <c r="CD55" s="51">
        <f>CD56</f>
        <v>3900461</v>
      </c>
      <c r="CE55" s="51">
        <f>CE56</f>
        <v>3900461</v>
      </c>
      <c r="CF55" s="18">
        <f>IFERROR(BW55/BQ55-1,"N/A")</f>
        <v>-0.36474470978812501</v>
      </c>
      <c r="CG55" s="484">
        <f>IFERROR(CD55/BW55-1,"N/A")</f>
        <v>-2.1934236012514097E-3</v>
      </c>
      <c r="CH55" s="50">
        <f t="shared" ref="CH55:CL55" si="50">CH56</f>
        <v>3894461</v>
      </c>
      <c r="CI55" s="51">
        <f t="shared" si="50"/>
        <v>3894461</v>
      </c>
      <c r="CJ55" s="51">
        <f t="shared" si="50"/>
        <v>3894461</v>
      </c>
      <c r="CK55" s="51">
        <f t="shared" si="50"/>
        <v>3894461</v>
      </c>
      <c r="CL55" s="51">
        <f t="shared" si="50"/>
        <v>3894461</v>
      </c>
      <c r="CM55" s="51">
        <f>CM56</f>
        <v>3894461</v>
      </c>
      <c r="CN55" s="51">
        <f>CN56</f>
        <v>3894461</v>
      </c>
      <c r="CO55" s="51">
        <f>CO56</f>
        <v>3894461</v>
      </c>
      <c r="CP55" s="51">
        <f>CP56</f>
        <v>3894461</v>
      </c>
      <c r="CQ55" s="18">
        <f>IFERROR(CH55/CD55-1,"N/A")</f>
        <v>-1.5382797059116937E-3</v>
      </c>
      <c r="CR55" s="426">
        <f>IFERROR(CO55/CH55-1,"N/A")</f>
        <v>0</v>
      </c>
      <c r="CS55" s="51">
        <f t="shared" ref="CS55:CY55" si="51">CS56</f>
        <v>3900461.01</v>
      </c>
      <c r="CT55" s="554">
        <f t="shared" si="51"/>
        <v>3906873.5</v>
      </c>
      <c r="CU55" s="554">
        <f t="shared" si="51"/>
        <v>3906873.5</v>
      </c>
      <c r="CV55" s="554">
        <f t="shared" si="51"/>
        <v>3900461.0100000002</v>
      </c>
      <c r="CW55" s="554">
        <f t="shared" si="51"/>
        <v>3900461.0100000002</v>
      </c>
      <c r="CX55" s="554">
        <f t="shared" si="51"/>
        <v>3900461.0100000002</v>
      </c>
      <c r="CY55" s="554">
        <f t="shared" si="51"/>
        <v>3900461.0100000002</v>
      </c>
      <c r="CZ55" s="554">
        <f t="shared" si="44"/>
        <v>3905993.5999999996</v>
      </c>
      <c r="DA55" s="554">
        <f t="shared" si="44"/>
        <v>3905993.5999999996</v>
      </c>
      <c r="DB55" s="18">
        <f>IFERROR(CS55/CO55-1,"N/A")</f>
        <v>1.5406522237608744E-3</v>
      </c>
      <c r="DC55" s="426">
        <f>IFERROR(CZ55/CS55-1,"N/A")</f>
        <v>1.4184451493850503E-3</v>
      </c>
      <c r="DE55" s="41">
        <f t="shared" si="45"/>
        <v>3900461.01</v>
      </c>
      <c r="DF55" s="395"/>
      <c r="DG55" s="395"/>
      <c r="DH55" s="395"/>
      <c r="DI55" s="395"/>
      <c r="DJ55" s="395"/>
      <c r="DK55" s="395"/>
      <c r="DL55" s="395"/>
      <c r="DM55" s="395"/>
      <c r="DN55" s="18">
        <f>IFERROR(DE55/DA55-1,"N/A")</f>
        <v>-1.4164360125935582E-3</v>
      </c>
      <c r="DO55" s="426">
        <f>IFERROR(DL55/DE55-1,"N/A")</f>
        <v>-1</v>
      </c>
      <c r="DP55" s="70" t="s">
        <v>2814</v>
      </c>
      <c r="DQ55" s="31"/>
      <c r="DR55" s="15"/>
    </row>
    <row r="56" spans="1:122">
      <c r="A56" s="2" t="str">
        <f>LEFT(B56,9)</f>
        <v/>
      </c>
      <c r="C56" s="32" t="s">
        <v>32</v>
      </c>
      <c r="D56" s="12" t="s">
        <v>1777</v>
      </c>
      <c r="E56" s="5">
        <v>210544</v>
      </c>
      <c r="F56" s="5">
        <v>81520</v>
      </c>
      <c r="G56" s="5">
        <v>112389</v>
      </c>
      <c r="H56" s="8"/>
      <c r="I56" s="13" t="s">
        <v>1765</v>
      </c>
      <c r="J56" s="9"/>
      <c r="K56" s="9"/>
      <c r="L56" s="9"/>
      <c r="M56" s="14"/>
      <c r="N56" s="26"/>
      <c r="O56" s="25"/>
      <c r="P56" s="22"/>
      <c r="Q56" s="10"/>
      <c r="R56" s="10"/>
      <c r="S56" s="22"/>
      <c r="T56" s="24"/>
      <c r="U56" s="23"/>
      <c r="V56" s="22"/>
      <c r="W56" s="22"/>
      <c r="X56" s="17"/>
      <c r="Y56" s="17"/>
      <c r="Z56" s="22"/>
      <c r="AA56" s="22"/>
      <c r="AB56" s="38"/>
      <c r="AC56" s="38"/>
      <c r="AD56" s="21"/>
      <c r="AE56" s="21"/>
      <c r="AF56" s="46"/>
      <c r="AG56" s="38"/>
      <c r="AH56" s="21"/>
      <c r="AI56" s="20"/>
      <c r="AJ56" s="50"/>
      <c r="AK56" s="51"/>
      <c r="AL56" s="51"/>
      <c r="AM56" s="51"/>
      <c r="AN56" s="21"/>
      <c r="AO56" s="20"/>
      <c r="AP56" s="283" t="s">
        <v>44</v>
      </c>
      <c r="AQ56" s="257" t="s">
        <v>44</v>
      </c>
      <c r="AR56" s="257" t="s">
        <v>44</v>
      </c>
      <c r="AS56" s="257" t="s">
        <v>44</v>
      </c>
      <c r="AT56" s="21"/>
      <c r="AU56" s="20"/>
      <c r="AV56" s="283" t="s">
        <v>44</v>
      </c>
      <c r="AW56" s="51" t="s">
        <v>44</v>
      </c>
      <c r="AX56" s="51" t="s">
        <v>44</v>
      </c>
      <c r="AY56" s="21"/>
      <c r="AZ56" s="20"/>
      <c r="BA56" s="283" t="s">
        <v>44</v>
      </c>
      <c r="BB56" s="257" t="s">
        <v>44</v>
      </c>
      <c r="BC56" s="257" t="s">
        <v>44</v>
      </c>
      <c r="BD56" s="257" t="s">
        <v>44</v>
      </c>
      <c r="BE56" s="21"/>
      <c r="BF56" s="20"/>
      <c r="BG56" s="283"/>
      <c r="BH56" s="257">
        <v>0</v>
      </c>
      <c r="BI56" s="257">
        <v>3580254</v>
      </c>
      <c r="BJ56" s="28"/>
      <c r="BK56" s="28"/>
      <c r="BL56" s="46">
        <v>0</v>
      </c>
      <c r="BM56" s="394"/>
      <c r="BN56" s="394"/>
      <c r="BO56" s="42">
        <v>6153487</v>
      </c>
      <c r="BP56" s="42">
        <v>6153487</v>
      </c>
      <c r="BQ56" s="42">
        <v>6153487</v>
      </c>
      <c r="BR56" s="42">
        <v>6153487</v>
      </c>
      <c r="BS56" s="394"/>
      <c r="BT56" s="394"/>
      <c r="BU56" s="28"/>
      <c r="BV56" s="339"/>
      <c r="BW56" s="50">
        <v>3909035.17</v>
      </c>
      <c r="BX56" s="51">
        <v>3909035.17</v>
      </c>
      <c r="BY56" s="51">
        <v>3909035.17</v>
      </c>
      <c r="BZ56" s="51">
        <v>3909035.17</v>
      </c>
      <c r="CA56" s="51">
        <v>3909035.17</v>
      </c>
      <c r="CB56" s="51">
        <v>3900312.47</v>
      </c>
      <c r="CC56" s="51">
        <v>3900312.47</v>
      </c>
      <c r="CD56" s="51">
        <v>3900461</v>
      </c>
      <c r="CE56" s="51">
        <v>3900461</v>
      </c>
      <c r="CF56" s="28"/>
      <c r="CG56" s="485"/>
      <c r="CH56" s="50">
        <f>3900873.5-6412.5</f>
        <v>3894461</v>
      </c>
      <c r="CI56" s="51">
        <f>3900873.5-6412.5</f>
        <v>3894461</v>
      </c>
      <c r="CJ56" s="51">
        <f>CI56</f>
        <v>3894461</v>
      </c>
      <c r="CK56" s="51">
        <f>3900873.5-6412.5</f>
        <v>3894461</v>
      </c>
      <c r="CL56" s="51">
        <f>CK56</f>
        <v>3894461</v>
      </c>
      <c r="CM56" s="51">
        <f>3900873.5-6412.5</f>
        <v>3894461</v>
      </c>
      <c r="CN56" s="51">
        <f>CM56</f>
        <v>3894461</v>
      </c>
      <c r="CO56" s="51">
        <f>3900873.5-6412.5</f>
        <v>3894461</v>
      </c>
      <c r="CP56" s="51">
        <f>CO56</f>
        <v>3894461</v>
      </c>
      <c r="CQ56" s="28"/>
      <c r="CR56" s="339"/>
      <c r="CS56" s="51">
        <v>3900461.01</v>
      </c>
      <c r="CT56" s="554">
        <v>3906873.5</v>
      </c>
      <c r="CU56" s="554">
        <v>3906873.5</v>
      </c>
      <c r="CV56" s="554">
        <v>3900461.0100000002</v>
      </c>
      <c r="CW56" s="554">
        <v>3900461.0100000002</v>
      </c>
      <c r="CX56" s="554">
        <v>3900461.0100000002</v>
      </c>
      <c r="CY56" s="554">
        <v>3900461.0100000002</v>
      </c>
      <c r="CZ56" s="554">
        <v>3905993.5999999996</v>
      </c>
      <c r="DA56" s="554">
        <v>3905993.5999999996</v>
      </c>
      <c r="DB56" s="28"/>
      <c r="DC56" s="339"/>
      <c r="DE56" s="41">
        <v>3900461.01</v>
      </c>
      <c r="DF56" s="395"/>
      <c r="DG56" s="395"/>
      <c r="DH56" s="395"/>
      <c r="DI56" s="395"/>
      <c r="DJ56" s="395"/>
      <c r="DK56" s="395"/>
      <c r="DL56" s="395"/>
      <c r="DM56" s="395"/>
      <c r="DN56" s="28"/>
      <c r="DO56" s="339"/>
      <c r="DP56" s="70"/>
      <c r="DQ56" s="31"/>
      <c r="DR56" s="15"/>
    </row>
    <row r="57" spans="1:122" ht="22.5">
      <c r="A57" s="2" t="str">
        <f>LEFT(B57,9)</f>
        <v>TP2019132</v>
      </c>
      <c r="B57" s="19" t="s">
        <v>1594</v>
      </c>
      <c r="C57" s="33" t="s">
        <v>29</v>
      </c>
      <c r="D57" s="73" t="s">
        <v>1778</v>
      </c>
      <c r="E57" s="73"/>
      <c r="F57" s="73" t="s">
        <v>31</v>
      </c>
      <c r="G57" s="73" t="s">
        <v>31</v>
      </c>
      <c r="H57" s="8">
        <v>44713</v>
      </c>
      <c r="I57" s="13" t="s">
        <v>1766</v>
      </c>
      <c r="J57" s="9"/>
      <c r="K57" s="9"/>
      <c r="L57" s="9"/>
      <c r="M57" s="14"/>
      <c r="N57" s="26"/>
      <c r="O57" s="25"/>
      <c r="P57" s="22"/>
      <c r="Q57" s="10"/>
      <c r="R57" s="10"/>
      <c r="S57" s="22"/>
      <c r="T57" s="24"/>
      <c r="U57" s="23"/>
      <c r="V57" s="22"/>
      <c r="W57" s="22"/>
      <c r="X57" s="17"/>
      <c r="Y57" s="17"/>
      <c r="Z57" s="22"/>
      <c r="AA57" s="22"/>
      <c r="AB57" s="38"/>
      <c r="AC57" s="38"/>
      <c r="AD57" s="21"/>
      <c r="AE57" s="21"/>
      <c r="AF57" s="46"/>
      <c r="AG57" s="38"/>
      <c r="AH57" s="21"/>
      <c r="AI57" s="20"/>
      <c r="AJ57" s="50"/>
      <c r="AK57" s="51"/>
      <c r="AL57" s="51"/>
      <c r="AM57" s="51"/>
      <c r="AN57" s="21"/>
      <c r="AO57" s="20"/>
      <c r="AP57" s="283" t="s">
        <v>44</v>
      </c>
      <c r="AQ57" s="257" t="s">
        <v>44</v>
      </c>
      <c r="AR57" s="257" t="s">
        <v>44</v>
      </c>
      <c r="AS57" s="257" t="s">
        <v>44</v>
      </c>
      <c r="AT57" s="18">
        <f>IFERROR(AQ57/AM57-1,0)</f>
        <v>0</v>
      </c>
      <c r="AU57" s="44">
        <f>IFERROR(AN57/AQ57-1,0)</f>
        <v>0</v>
      </c>
      <c r="AV57" s="283" t="s">
        <v>44</v>
      </c>
      <c r="AW57" s="51" t="s">
        <v>44</v>
      </c>
      <c r="AX57" s="51" t="s">
        <v>44</v>
      </c>
      <c r="AY57" s="18">
        <f>IFERROR(AV57/AR57-1,0)</f>
        <v>0</v>
      </c>
      <c r="AZ57" s="44">
        <f>IFERROR(AS57/AV57-1,0)</f>
        <v>0</v>
      </c>
      <c r="BA57" s="283" t="s">
        <v>44</v>
      </c>
      <c r="BB57" s="257" t="s">
        <v>44</v>
      </c>
      <c r="BC57" s="257" t="s">
        <v>44</v>
      </c>
      <c r="BD57" s="257" t="s">
        <v>44</v>
      </c>
      <c r="BE57" s="18">
        <f>IFERROR(BA57/AW57-1,0)</f>
        <v>0</v>
      </c>
      <c r="BF57" s="44" t="e">
        <f>BB57/BA57-1</f>
        <v>#VALUE!</v>
      </c>
      <c r="BG57" s="283"/>
      <c r="BH57" s="257">
        <v>0</v>
      </c>
      <c r="BI57" s="257">
        <v>6050257.9986910112</v>
      </c>
      <c r="BJ57" s="18">
        <f>IFERROR(BG57/BC57-1,0)</f>
        <v>0</v>
      </c>
      <c r="BK57" s="18" t="str">
        <f>IFERROR(BH57/BC57-1,"N/A")</f>
        <v>N/A</v>
      </c>
      <c r="BL57" s="47">
        <f>BL58</f>
        <v>0</v>
      </c>
      <c r="BM57" s="394"/>
      <c r="BN57" s="394"/>
      <c r="BO57" s="42">
        <v>6617595</v>
      </c>
      <c r="BP57" s="42">
        <v>6617595</v>
      </c>
      <c r="BQ57" s="42">
        <v>6617595</v>
      </c>
      <c r="BR57" s="42">
        <v>6617595</v>
      </c>
      <c r="BS57" s="394"/>
      <c r="BT57" s="394"/>
      <c r="BU57" s="18" t="str">
        <f>IFERROR(BL57/BH57-1,"N/A")</f>
        <v>N/A</v>
      </c>
      <c r="BV57" s="426" t="str">
        <f>IFERROR(BQ57/BL57-1,"N/A")</f>
        <v>N/A</v>
      </c>
      <c r="BW57" s="50">
        <f t="shared" ref="BW57:CC57" si="52">BW58</f>
        <v>6661816.6699999999</v>
      </c>
      <c r="BX57" s="51">
        <f t="shared" si="52"/>
        <v>6661816.6699999999</v>
      </c>
      <c r="BY57" s="51">
        <f t="shared" si="52"/>
        <v>6661816.6699999999</v>
      </c>
      <c r="BZ57" s="51">
        <f t="shared" si="52"/>
        <v>6661816.6699999999</v>
      </c>
      <c r="CA57" s="51">
        <f t="shared" si="52"/>
        <v>6661816.6699999999</v>
      </c>
      <c r="CB57" s="51">
        <f t="shared" si="52"/>
        <v>6667708</v>
      </c>
      <c r="CC57" s="51">
        <f t="shared" si="52"/>
        <v>6667708</v>
      </c>
      <c r="CD57" s="51">
        <f>CD58</f>
        <v>6667707.9800000004</v>
      </c>
      <c r="CE57" s="51">
        <f>CE58</f>
        <v>6667707.9800000004</v>
      </c>
      <c r="CF57" s="18">
        <f>IFERROR(BW57/BQ57-1,"N/A")</f>
        <v>6.6824382574031116E-3</v>
      </c>
      <c r="CG57" s="484">
        <f>IFERROR(CD57/BW57-1,"N/A")</f>
        <v>8.8433985680369531E-4</v>
      </c>
      <c r="CH57" s="50">
        <f t="shared" ref="CH57:CL57" si="53">CH58</f>
        <v>6667707.9799999995</v>
      </c>
      <c r="CI57" s="51">
        <f t="shared" si="53"/>
        <v>6667707.9799999995</v>
      </c>
      <c r="CJ57" s="51">
        <f t="shared" si="53"/>
        <v>6667707.9799999995</v>
      </c>
      <c r="CK57" s="51">
        <f t="shared" si="53"/>
        <v>6667707.9799999995</v>
      </c>
      <c r="CL57" s="51">
        <f t="shared" si="53"/>
        <v>6667707.9799999995</v>
      </c>
      <c r="CM57" s="51">
        <f>CM58</f>
        <v>6667707.9799999995</v>
      </c>
      <c r="CN57" s="51">
        <f>CN58</f>
        <v>6667707.9799999995</v>
      </c>
      <c r="CO57" s="51">
        <f>CO58</f>
        <v>6667707.9799999995</v>
      </c>
      <c r="CP57" s="51">
        <f>CP58</f>
        <v>6667707.9799999995</v>
      </c>
      <c r="CQ57" s="18">
        <f>IFERROR(CH57/CD57-1,"N/A")</f>
        <v>-1.1102230246251565E-16</v>
      </c>
      <c r="CR57" s="426">
        <f>IFERROR(CO57/CH57-1,"N/A")</f>
        <v>0</v>
      </c>
      <c r="CS57" s="51">
        <f t="shared" ref="CS57:DA57" si="54">CS58</f>
        <v>6667707.9799999995</v>
      </c>
      <c r="CT57" s="51">
        <f t="shared" si="54"/>
        <v>6667707.9799999995</v>
      </c>
      <c r="CU57" s="51">
        <f t="shared" si="54"/>
        <v>6667707.9799999995</v>
      </c>
      <c r="CV57" s="51">
        <f t="shared" si="54"/>
        <v>6667707.9799999995</v>
      </c>
      <c r="CW57" s="51">
        <f t="shared" si="54"/>
        <v>6667707.9799999995</v>
      </c>
      <c r="CX57" s="51">
        <f t="shared" si="54"/>
        <v>6667707.9799999995</v>
      </c>
      <c r="CY57" s="51">
        <f t="shared" si="54"/>
        <v>6667707.9799999995</v>
      </c>
      <c r="CZ57" s="51">
        <f t="shared" si="54"/>
        <v>6667707.9799999995</v>
      </c>
      <c r="DA57" s="51">
        <f t="shared" si="54"/>
        <v>6667707.9799999995</v>
      </c>
      <c r="DB57" s="18">
        <f>IFERROR(CS57/CO57-1,"N/A")</f>
        <v>0</v>
      </c>
      <c r="DC57" s="426">
        <f>IFERROR(CZ57/CS57-1,"N/A")</f>
        <v>0</v>
      </c>
      <c r="DE57" s="51">
        <f t="shared" ref="DE57" si="55">DE58</f>
        <v>6667707.9799999995</v>
      </c>
      <c r="DF57" s="395"/>
      <c r="DG57" s="395"/>
      <c r="DH57" s="395"/>
      <c r="DI57" s="395"/>
      <c r="DJ57" s="395"/>
      <c r="DK57" s="395"/>
      <c r="DL57" s="395"/>
      <c r="DM57" s="395"/>
      <c r="DN57" s="18">
        <f>IFERROR(DE57/DA57-1,"N/A")</f>
        <v>0</v>
      </c>
      <c r="DO57" s="426">
        <f>IFERROR(DL57/DE57-1,"N/A")</f>
        <v>-1</v>
      </c>
      <c r="DP57" s="70" t="s">
        <v>1767</v>
      </c>
      <c r="DQ57" s="31"/>
      <c r="DR57" s="15"/>
    </row>
    <row r="58" spans="1:122" ht="21.6" customHeight="1">
      <c r="C58" s="32" t="s">
        <v>32</v>
      </c>
      <c r="D58" s="12" t="s">
        <v>1778</v>
      </c>
      <c r="E58" s="5"/>
      <c r="F58" s="5">
        <v>81571</v>
      </c>
      <c r="G58" s="5">
        <v>112488</v>
      </c>
      <c r="H58" s="8"/>
      <c r="I58" s="13" t="s">
        <v>1766</v>
      </c>
      <c r="J58" s="9"/>
      <c r="K58" s="9"/>
      <c r="L58" s="9"/>
      <c r="M58" s="14"/>
      <c r="N58" s="26"/>
      <c r="O58" s="25"/>
      <c r="P58" s="22"/>
      <c r="Q58" s="10"/>
      <c r="R58" s="10"/>
      <c r="S58" s="22"/>
      <c r="T58" s="24"/>
      <c r="U58" s="23"/>
      <c r="V58" s="22"/>
      <c r="W58" s="22"/>
      <c r="X58" s="17"/>
      <c r="Y58" s="17"/>
      <c r="Z58" s="22"/>
      <c r="AA58" s="22"/>
      <c r="AB58" s="38"/>
      <c r="AC58" s="38"/>
      <c r="AD58" s="21"/>
      <c r="AE58" s="21"/>
      <c r="AF58" s="46"/>
      <c r="AG58" s="38"/>
      <c r="AH58" s="21"/>
      <c r="AI58" s="20"/>
      <c r="AJ58" s="50"/>
      <c r="AK58" s="51"/>
      <c r="AL58" s="51"/>
      <c r="AM58" s="51"/>
      <c r="AN58" s="21"/>
      <c r="AO58" s="20"/>
      <c r="AP58" s="283" t="s">
        <v>44</v>
      </c>
      <c r="AQ58" s="257" t="s">
        <v>44</v>
      </c>
      <c r="AR58" s="257" t="s">
        <v>44</v>
      </c>
      <c r="AS58" s="257" t="s">
        <v>44</v>
      </c>
      <c r="AT58" s="21"/>
      <c r="AU58" s="20"/>
      <c r="AV58" s="283" t="s">
        <v>44</v>
      </c>
      <c r="AW58" s="51" t="s">
        <v>44</v>
      </c>
      <c r="AX58" s="51" t="s">
        <v>44</v>
      </c>
      <c r="AY58" s="21"/>
      <c r="AZ58" s="20"/>
      <c r="BA58" s="283" t="s">
        <v>44</v>
      </c>
      <c r="BB58" s="257" t="s">
        <v>44</v>
      </c>
      <c r="BC58" s="257" t="s">
        <v>44</v>
      </c>
      <c r="BD58" s="257" t="s">
        <v>44</v>
      </c>
      <c r="BE58" s="21"/>
      <c r="BF58" s="20"/>
      <c r="BG58" s="283"/>
      <c r="BH58" s="257">
        <v>0</v>
      </c>
      <c r="BI58" s="257">
        <v>6050257.9986910112</v>
      </c>
      <c r="BJ58" s="28"/>
      <c r="BK58" s="28"/>
      <c r="BL58" s="47">
        <v>0</v>
      </c>
      <c r="BM58" s="394"/>
      <c r="BN58" s="394"/>
      <c r="BO58" s="42">
        <v>6617595</v>
      </c>
      <c r="BP58" s="42">
        <v>6617595</v>
      </c>
      <c r="BQ58" s="42">
        <v>6617595</v>
      </c>
      <c r="BR58" s="42">
        <v>6617595</v>
      </c>
      <c r="BS58" s="394"/>
      <c r="BT58" s="394"/>
      <c r="BU58" s="28"/>
      <c r="BV58" s="339"/>
      <c r="BW58" s="50">
        <v>6661816.6699999999</v>
      </c>
      <c r="BX58" s="51">
        <v>6661816.6699999999</v>
      </c>
      <c r="BY58" s="51">
        <v>6661816.6699999999</v>
      </c>
      <c r="BZ58" s="51">
        <v>6661816.6699999999</v>
      </c>
      <c r="CA58" s="51">
        <v>6661816.6699999999</v>
      </c>
      <c r="CB58" s="51">
        <v>6667708</v>
      </c>
      <c r="CC58" s="51">
        <v>6667708</v>
      </c>
      <c r="CD58" s="51">
        <v>6667707.9800000004</v>
      </c>
      <c r="CE58" s="51">
        <v>6667707.9800000004</v>
      </c>
      <c r="CF58" s="28"/>
      <c r="CG58" s="485"/>
      <c r="CH58" s="50">
        <v>6667707.9799999995</v>
      </c>
      <c r="CI58" s="51">
        <v>6667707.9799999995</v>
      </c>
      <c r="CJ58" s="51">
        <v>6667707.9799999995</v>
      </c>
      <c r="CK58" s="51">
        <v>6667707.9799999995</v>
      </c>
      <c r="CL58" s="51">
        <v>6667707.9799999995</v>
      </c>
      <c r="CM58" s="51">
        <v>6667707.9799999995</v>
      </c>
      <c r="CN58" s="51">
        <v>6667707.9799999995</v>
      </c>
      <c r="CO58" s="51">
        <v>6667707.9799999995</v>
      </c>
      <c r="CP58" s="51">
        <v>6667707.9799999995</v>
      </c>
      <c r="CQ58" s="28"/>
      <c r="CR58" s="339"/>
      <c r="CS58" s="51">
        <v>6667707.9799999995</v>
      </c>
      <c r="CT58" s="51">
        <v>6667707.9799999995</v>
      </c>
      <c r="CU58" s="51">
        <v>6667707.9799999995</v>
      </c>
      <c r="CV58" s="51">
        <v>6667707.9799999995</v>
      </c>
      <c r="CW58" s="51">
        <v>6667707.9799999995</v>
      </c>
      <c r="CX58" s="51">
        <v>6667707.9799999995</v>
      </c>
      <c r="CY58" s="51">
        <v>6667707.9799999995</v>
      </c>
      <c r="CZ58" s="51">
        <v>6667707.9799999995</v>
      </c>
      <c r="DA58" s="51">
        <v>6667707.9799999995</v>
      </c>
      <c r="DB58" s="28"/>
      <c r="DC58" s="339"/>
      <c r="DE58" s="51">
        <v>6667707.9799999995</v>
      </c>
      <c r="DF58" s="395"/>
      <c r="DG58" s="395"/>
      <c r="DH58" s="395"/>
      <c r="DI58" s="395"/>
      <c r="DJ58" s="395"/>
      <c r="DK58" s="395"/>
      <c r="DL58" s="395"/>
      <c r="DM58" s="395"/>
      <c r="DN58" s="28"/>
      <c r="DO58" s="339"/>
      <c r="DP58" s="70"/>
      <c r="DQ58" s="31"/>
      <c r="DR58" s="15"/>
    </row>
    <row r="59" spans="1:122" ht="56.25">
      <c r="A59" s="2" t="str">
        <f t="shared" ref="A59" si="56">LEFT(B59,9)</f>
        <v>TP2020266</v>
      </c>
      <c r="B59" s="19" t="s">
        <v>1755</v>
      </c>
      <c r="C59" s="33" t="s">
        <v>29</v>
      </c>
      <c r="D59" s="73" t="s">
        <v>2907</v>
      </c>
      <c r="E59" s="73" t="s">
        <v>31</v>
      </c>
      <c r="F59" s="73" t="s">
        <v>31</v>
      </c>
      <c r="G59" s="73" t="s">
        <v>31</v>
      </c>
      <c r="H59" s="8">
        <v>45974</v>
      </c>
      <c r="I59" s="13" t="s">
        <v>1682</v>
      </c>
      <c r="J59" s="9"/>
      <c r="K59" s="9"/>
      <c r="L59" s="9"/>
      <c r="M59" s="14"/>
      <c r="N59" s="26"/>
      <c r="O59" s="25"/>
      <c r="P59" s="22"/>
      <c r="Q59" s="10"/>
      <c r="R59" s="10"/>
      <c r="S59" s="22"/>
      <c r="T59" s="24"/>
      <c r="U59" s="23"/>
      <c r="V59" s="22"/>
      <c r="W59" s="22"/>
      <c r="X59" s="17"/>
      <c r="Y59" s="17"/>
      <c r="Z59" s="22"/>
      <c r="AA59" s="22"/>
      <c r="AB59" s="38"/>
      <c r="AC59" s="38"/>
      <c r="AD59" s="21"/>
      <c r="AE59" s="21"/>
      <c r="AF59" s="46"/>
      <c r="AG59" s="38"/>
      <c r="AH59" s="21"/>
      <c r="AI59" s="20"/>
      <c r="AJ59" s="50"/>
      <c r="AK59" s="51"/>
      <c r="AL59" s="51"/>
      <c r="AM59" s="51"/>
      <c r="AN59" s="21"/>
      <c r="AO59" s="20"/>
      <c r="AP59" s="283" t="s">
        <v>44</v>
      </c>
      <c r="AQ59" s="257" t="s">
        <v>44</v>
      </c>
      <c r="AR59" s="257" t="s">
        <v>44</v>
      </c>
      <c r="AS59" s="257" t="s">
        <v>44</v>
      </c>
      <c r="AT59" s="18">
        <f>IFERROR(AQ59/AM59-1,0)</f>
        <v>0</v>
      </c>
      <c r="AU59" s="44">
        <f>IFERROR(AN59/AQ59-1,0)</f>
        <v>0</v>
      </c>
      <c r="AV59" s="283" t="s">
        <v>44</v>
      </c>
      <c r="AW59" s="51" t="s">
        <v>44</v>
      </c>
      <c r="AX59" s="51" t="s">
        <v>44</v>
      </c>
      <c r="AY59" s="18">
        <f>IFERROR(AV59/AR59-1,0)</f>
        <v>0</v>
      </c>
      <c r="AZ59" s="44">
        <f>IFERROR(AS59/AV59-1,0)</f>
        <v>0</v>
      </c>
      <c r="BA59" s="283" t="s">
        <v>44</v>
      </c>
      <c r="BB59" s="257" t="s">
        <v>44</v>
      </c>
      <c r="BC59" s="257" t="s">
        <v>44</v>
      </c>
      <c r="BD59" s="257" t="s">
        <v>44</v>
      </c>
      <c r="BE59" s="18">
        <f>IFERROR(BA59/AW59-1,0)</f>
        <v>0</v>
      </c>
      <c r="BF59" s="44" t="e">
        <f>BB59/BA59-1</f>
        <v>#VALUE!</v>
      </c>
      <c r="BG59" s="283"/>
      <c r="BH59" s="257">
        <v>0</v>
      </c>
      <c r="BI59" s="257">
        <v>6050257.9986910112</v>
      </c>
      <c r="BJ59" s="18">
        <f>IFERROR(BG59/BC59-1,0)</f>
        <v>0</v>
      </c>
      <c r="BK59" s="429" t="str">
        <f>IFERROR(BH59/BC59-1,"N/A")</f>
        <v>N/A</v>
      </c>
      <c r="BL59" s="46">
        <f>BL60</f>
        <v>0</v>
      </c>
      <c r="BM59" s="394"/>
      <c r="BN59" s="394"/>
      <c r="BO59" s="42"/>
      <c r="BP59" s="42"/>
      <c r="BQ59" s="42"/>
      <c r="BR59" s="42"/>
      <c r="BS59" s="394"/>
      <c r="BT59" s="394"/>
      <c r="BU59" s="18" t="str">
        <f>IFERROR(BL59/BH59-1,"N/A")</f>
        <v>N/A</v>
      </c>
      <c r="BV59" s="426" t="str">
        <f>IFERROR(BQ59/BL59-1,"N/A")</f>
        <v>N/A</v>
      </c>
      <c r="BW59" s="50"/>
      <c r="BX59" s="51"/>
      <c r="BY59" s="51"/>
      <c r="BZ59" s="51"/>
      <c r="CA59" s="51"/>
      <c r="CB59" s="51">
        <f>CB60</f>
        <v>0</v>
      </c>
      <c r="CC59" s="51">
        <f>CC60</f>
        <v>10685005</v>
      </c>
      <c r="CD59" s="51">
        <f>CD60</f>
        <v>0</v>
      </c>
      <c r="CE59" s="51">
        <f>CE60</f>
        <v>5993364.8999999994</v>
      </c>
      <c r="CF59" s="18" t="str">
        <f>IFERROR(BW59/BQ59-1,"N/A")</f>
        <v>N/A</v>
      </c>
      <c r="CG59" s="484" t="str">
        <f>IFERROR(CD59/BW59-1,"N/A")</f>
        <v>N/A</v>
      </c>
      <c r="CH59" s="50">
        <f>CH60</f>
        <v>0</v>
      </c>
      <c r="CI59" s="51">
        <f>CI60+CI61</f>
        <v>6497058.7926295223</v>
      </c>
      <c r="CJ59" s="51">
        <f>CJ60+CJ61</f>
        <v>6504015.7926295223</v>
      </c>
      <c r="CK59" s="51">
        <f>CK60+CK61</f>
        <v>6618673.5375944739</v>
      </c>
      <c r="CL59" s="51">
        <f>CL60+CL61</f>
        <v>7896108.1326823998</v>
      </c>
      <c r="CM59" s="51">
        <f t="shared" ref="CM59:CN59" si="57">CM60+CM61</f>
        <v>6616707.5516322032</v>
      </c>
      <c r="CN59" s="51">
        <f t="shared" si="57"/>
        <v>7893080.4149900544</v>
      </c>
      <c r="CO59" s="51">
        <f>SUM(CO60:CO61)</f>
        <v>6898035</v>
      </c>
      <c r="CP59" s="51">
        <f>SUM(CP60:CP61)</f>
        <v>18133830</v>
      </c>
      <c r="CQ59" s="18" t="str">
        <f>IFERROR(CH59/CD59-1,"N/A")</f>
        <v>N/A</v>
      </c>
      <c r="CR59" s="426" t="str">
        <f>IFERROR(CO59/CH59-1,"N/A")</f>
        <v>N/A</v>
      </c>
      <c r="CS59" s="41">
        <f t="shared" ref="CS59:DA59" si="58">SUM(CS60:CS61)</f>
        <v>6928872.2799999993</v>
      </c>
      <c r="CT59" s="554">
        <f t="shared" si="58"/>
        <v>26166033.498201817</v>
      </c>
      <c r="CU59" s="554">
        <f t="shared" si="58"/>
        <v>26962488.355721794</v>
      </c>
      <c r="CV59" s="554">
        <f t="shared" si="58"/>
        <v>7970866.3945118906</v>
      </c>
      <c r="CW59" s="554">
        <f t="shared" si="58"/>
        <v>19525366.93564127</v>
      </c>
      <c r="CX59" s="554">
        <f t="shared" si="58"/>
        <v>7779217.576112207</v>
      </c>
      <c r="CY59" s="554">
        <f t="shared" si="58"/>
        <v>18957899.106234439</v>
      </c>
      <c r="CZ59" s="554">
        <f t="shared" si="58"/>
        <v>17227122.16</v>
      </c>
      <c r="DA59" s="554">
        <f t="shared" si="58"/>
        <v>28405803.690122232</v>
      </c>
      <c r="DB59" s="18">
        <f>IFERROR(CS59/CO59-1,"N/A")</f>
        <v>4.4704441192309208E-3</v>
      </c>
      <c r="DC59" s="426" t="str">
        <f>IFERROR(#REF!/CS59-1,"N/A")</f>
        <v>N/A</v>
      </c>
      <c r="DE59" s="51">
        <f t="shared" ref="DE59" si="59">SUM(DE60:DE61)</f>
        <v>17227122.16</v>
      </c>
      <c r="DF59" s="395"/>
      <c r="DG59" s="395"/>
      <c r="DH59" s="395"/>
      <c r="DI59" s="395"/>
      <c r="DJ59" s="395"/>
      <c r="DK59" s="395"/>
      <c r="DL59" s="395"/>
      <c r="DM59" s="395"/>
      <c r="DN59" s="18">
        <f>IFERROR(DE59/DA59-1,"N/A")</f>
        <v>-0.3935351258520976</v>
      </c>
      <c r="DO59" s="426" t="str">
        <f>IFERROR(#REF!/DE59-1,"N/A")</f>
        <v>N/A</v>
      </c>
      <c r="DP59" s="70" t="s">
        <v>2905</v>
      </c>
      <c r="DQ59" s="31"/>
      <c r="DR59" s="15"/>
    </row>
    <row r="60" spans="1:122" ht="25.5">
      <c r="B60" s="19" t="s">
        <v>2835</v>
      </c>
      <c r="C60" s="32" t="s">
        <v>32</v>
      </c>
      <c r="D60" s="12" t="s">
        <v>2907</v>
      </c>
      <c r="E60" s="5">
        <v>210627</v>
      </c>
      <c r="F60" s="5">
        <v>81717</v>
      </c>
      <c r="G60" s="5">
        <v>122796</v>
      </c>
      <c r="H60" s="6">
        <v>45610</v>
      </c>
      <c r="I60" s="13" t="s">
        <v>1682</v>
      </c>
      <c r="J60" s="9"/>
      <c r="K60" s="9"/>
      <c r="L60" s="9"/>
      <c r="M60" s="14"/>
      <c r="N60" s="26"/>
      <c r="O60" s="25"/>
      <c r="P60" s="22"/>
      <c r="Q60" s="10"/>
      <c r="R60" s="10"/>
      <c r="S60" s="22"/>
      <c r="T60" s="24"/>
      <c r="U60" s="23"/>
      <c r="V60" s="22"/>
      <c r="W60" s="22"/>
      <c r="X60" s="17"/>
      <c r="Y60" s="17"/>
      <c r="Z60" s="22"/>
      <c r="AA60" s="22"/>
      <c r="AB60" s="38"/>
      <c r="AC60" s="38"/>
      <c r="AD60" s="21"/>
      <c r="AE60" s="21"/>
      <c r="AF60" s="46"/>
      <c r="AG60" s="38"/>
      <c r="AH60" s="21"/>
      <c r="AI60" s="20"/>
      <c r="AJ60" s="50"/>
      <c r="AK60" s="51"/>
      <c r="AL60" s="51"/>
      <c r="AM60" s="51"/>
      <c r="AN60" s="21"/>
      <c r="AO60" s="20"/>
      <c r="AP60" s="283" t="s">
        <v>44</v>
      </c>
      <c r="AQ60" s="257" t="s">
        <v>44</v>
      </c>
      <c r="AR60" s="257" t="s">
        <v>44</v>
      </c>
      <c r="AS60" s="257" t="s">
        <v>44</v>
      </c>
      <c r="AT60" s="21"/>
      <c r="AU60" s="20"/>
      <c r="AV60" s="283" t="s">
        <v>44</v>
      </c>
      <c r="AW60" s="51" t="s">
        <v>44</v>
      </c>
      <c r="AX60" s="51" t="s">
        <v>44</v>
      </c>
      <c r="AY60" s="21"/>
      <c r="AZ60" s="20"/>
      <c r="BA60" s="283" t="s">
        <v>44</v>
      </c>
      <c r="BB60" s="257" t="s">
        <v>44</v>
      </c>
      <c r="BC60" s="257" t="s">
        <v>44</v>
      </c>
      <c r="BD60" s="257" t="s">
        <v>44</v>
      </c>
      <c r="BE60" s="21"/>
      <c r="BF60" s="20"/>
      <c r="BG60" s="283"/>
      <c r="BH60" s="257">
        <v>0</v>
      </c>
      <c r="BI60" s="257">
        <v>6050257.9986910112</v>
      </c>
      <c r="BJ60" s="28"/>
      <c r="BK60" s="28"/>
      <c r="BL60" s="46">
        <v>0</v>
      </c>
      <c r="BM60" s="394"/>
      <c r="BN60" s="394"/>
      <c r="BO60" s="42"/>
      <c r="BP60" s="42"/>
      <c r="BQ60" s="42"/>
      <c r="BR60" s="42"/>
      <c r="BS60" s="394"/>
      <c r="BT60" s="394"/>
      <c r="BU60" s="28"/>
      <c r="BV60" s="339"/>
      <c r="BW60" s="50"/>
      <c r="BX60" s="51"/>
      <c r="BY60" s="51"/>
      <c r="BZ60" s="51"/>
      <c r="CA60" s="51"/>
      <c r="CB60" s="51">
        <v>0</v>
      </c>
      <c r="CC60" s="51">
        <v>10685005</v>
      </c>
      <c r="CD60" s="51">
        <v>0</v>
      </c>
      <c r="CE60" s="51">
        <v>5993364.8999999994</v>
      </c>
      <c r="CF60" s="28"/>
      <c r="CG60" s="485"/>
      <c r="CH60" s="50">
        <v>0</v>
      </c>
      <c r="CI60" s="51">
        <v>6497058.7926295223</v>
      </c>
      <c r="CJ60" s="51">
        <f>CI60+6957</f>
        <v>6504015.7926295223</v>
      </c>
      <c r="CK60" s="51">
        <v>6618673.5375944739</v>
      </c>
      <c r="CL60" s="51">
        <f>6625731.1326824+584844</f>
        <v>7210575.1326823998</v>
      </c>
      <c r="CM60" s="51">
        <v>6616707.5516322032</v>
      </c>
      <c r="CN60" s="51">
        <f>CM60+591630.694566915</f>
        <v>7208338.246199118</v>
      </c>
      <c r="CO60" s="51">
        <v>6898035</v>
      </c>
      <c r="CP60" s="51">
        <v>7476410</v>
      </c>
      <c r="CQ60" s="28"/>
      <c r="CR60" s="339"/>
      <c r="CS60" s="41">
        <v>6928872.2799999993</v>
      </c>
      <c r="CT60" s="554">
        <v>8038731.2962158937</v>
      </c>
      <c r="CU60" s="554">
        <v>8038731.2962158937</v>
      </c>
      <c r="CV60" s="554">
        <v>7292494.3395038499</v>
      </c>
      <c r="CW60" s="554">
        <v>7292494.3395038499</v>
      </c>
      <c r="CX60" s="554">
        <v>7074422.5105803888</v>
      </c>
      <c r="CY60" s="554">
        <v>7074422.5105803888</v>
      </c>
      <c r="CZ60" s="554">
        <v>7186931.8499999996</v>
      </c>
      <c r="DA60" s="554">
        <v>7186931.8499999996</v>
      </c>
      <c r="DB60" s="28"/>
      <c r="DC60" s="339"/>
      <c r="DE60" s="51">
        <v>7186931.8499999996</v>
      </c>
      <c r="DF60" s="395"/>
      <c r="DG60" s="395"/>
      <c r="DH60" s="395"/>
      <c r="DI60" s="395"/>
      <c r="DJ60" s="395"/>
      <c r="DK60" s="395"/>
      <c r="DL60" s="395"/>
      <c r="DM60" s="395"/>
      <c r="DN60" s="28"/>
      <c r="DO60" s="339"/>
      <c r="DP60" s="70" t="s">
        <v>2903</v>
      </c>
      <c r="DQ60" s="31"/>
      <c r="DR60" s="15"/>
    </row>
    <row r="61" spans="1:122" ht="25.5">
      <c r="B61" s="500" t="s">
        <v>2894</v>
      </c>
      <c r="C61" s="471" t="s">
        <v>32</v>
      </c>
      <c r="D61" s="12" t="s">
        <v>2907</v>
      </c>
      <c r="E61" s="5">
        <v>210627</v>
      </c>
      <c r="F61" s="5">
        <v>81717</v>
      </c>
      <c r="G61" s="5">
        <v>143182</v>
      </c>
      <c r="H61" s="8">
        <v>45974</v>
      </c>
      <c r="I61" s="13" t="s">
        <v>2834</v>
      </c>
      <c r="J61" s="9"/>
      <c r="K61" s="9"/>
      <c r="L61" s="9"/>
      <c r="M61" s="14"/>
      <c r="N61" s="26"/>
      <c r="O61" s="25"/>
      <c r="P61" s="22"/>
      <c r="Q61" s="10"/>
      <c r="R61" s="10"/>
      <c r="S61" s="22"/>
      <c r="T61" s="24"/>
      <c r="U61" s="23"/>
      <c r="V61" s="22"/>
      <c r="W61" s="22"/>
      <c r="X61" s="17"/>
      <c r="Y61" s="17"/>
      <c r="Z61" s="22"/>
      <c r="AA61" s="22"/>
      <c r="AB61" s="38"/>
      <c r="AC61" s="38"/>
      <c r="AD61" s="21"/>
      <c r="AE61" s="21"/>
      <c r="AF61" s="38"/>
      <c r="AG61" s="38"/>
      <c r="AH61" s="21"/>
      <c r="AI61" s="21"/>
      <c r="AJ61" s="51"/>
      <c r="AK61" s="51"/>
      <c r="AL61" s="51"/>
      <c r="AM61" s="51"/>
      <c r="AN61" s="21"/>
      <c r="AO61" s="21"/>
      <c r="AP61" s="257"/>
      <c r="AQ61" s="257"/>
      <c r="AR61" s="257"/>
      <c r="AS61" s="257"/>
      <c r="AT61" s="21"/>
      <c r="AU61" s="21"/>
      <c r="AV61" s="257"/>
      <c r="AW61" s="51"/>
      <c r="AX61" s="51"/>
      <c r="AY61" s="21"/>
      <c r="AZ61" s="21"/>
      <c r="BA61" s="257"/>
      <c r="BB61" s="257"/>
      <c r="BC61" s="257"/>
      <c r="BD61" s="257"/>
      <c r="BE61" s="21"/>
      <c r="BF61" s="21"/>
      <c r="BG61" s="257"/>
      <c r="BH61" s="257"/>
      <c r="BI61" s="257"/>
      <c r="BJ61" s="28"/>
      <c r="BK61" s="28"/>
      <c r="BL61" s="46"/>
      <c r="BM61" s="394"/>
      <c r="BN61" s="394"/>
      <c r="BO61" s="42"/>
      <c r="BP61" s="42"/>
      <c r="BQ61" s="42"/>
      <c r="BR61" s="42"/>
      <c r="BS61" s="394"/>
      <c r="BT61" s="394"/>
      <c r="BU61" s="28"/>
      <c r="BV61" s="28"/>
      <c r="BW61" s="50"/>
      <c r="BX61" s="51"/>
      <c r="BY61" s="51"/>
      <c r="BZ61" s="51"/>
      <c r="CA61" s="51"/>
      <c r="CB61" s="51"/>
      <c r="CC61" s="51"/>
      <c r="CD61" s="51"/>
      <c r="CE61" s="51"/>
      <c r="CF61" s="28"/>
      <c r="CG61" s="485"/>
      <c r="CH61" s="50"/>
      <c r="CI61" s="51">
        <v>0</v>
      </c>
      <c r="CJ61" s="51">
        <v>0</v>
      </c>
      <c r="CK61" s="51">
        <v>0</v>
      </c>
      <c r="CL61" s="51">
        <v>685533</v>
      </c>
      <c r="CM61" s="51">
        <v>0</v>
      </c>
      <c r="CN61" s="51">
        <v>684742.16879093612</v>
      </c>
      <c r="CO61" s="51">
        <v>0</v>
      </c>
      <c r="CP61" s="51">
        <v>10657420</v>
      </c>
      <c r="CQ61" s="28"/>
      <c r="CR61" s="339"/>
      <c r="CS61" s="51">
        <v>0</v>
      </c>
      <c r="CT61" s="554">
        <v>18127302.201985922</v>
      </c>
      <c r="CU61" s="554">
        <v>18923757.059505902</v>
      </c>
      <c r="CV61" s="554">
        <v>678372.05500804086</v>
      </c>
      <c r="CW61" s="554">
        <v>12232872.596137419</v>
      </c>
      <c r="CX61" s="554">
        <v>704795.06553181855</v>
      </c>
      <c r="CY61" s="554">
        <v>11883476.595654048</v>
      </c>
      <c r="CZ61" s="554">
        <v>10040190.310000001</v>
      </c>
      <c r="DA61" s="554">
        <v>21218871.84012223</v>
      </c>
      <c r="DB61" s="28"/>
      <c r="DC61" s="339"/>
      <c r="DE61" s="51">
        <v>10040190.310000001</v>
      </c>
      <c r="DF61" s="395"/>
      <c r="DG61" s="395"/>
      <c r="DH61" s="395"/>
      <c r="DI61" s="395"/>
      <c r="DJ61" s="395"/>
      <c r="DK61" s="395"/>
      <c r="DL61" s="395"/>
      <c r="DM61" s="395"/>
      <c r="DN61" s="28"/>
      <c r="DO61" s="339"/>
      <c r="DP61" s="70" t="s">
        <v>2807</v>
      </c>
      <c r="DQ61" s="31"/>
      <c r="DR61" s="15"/>
    </row>
    <row r="62" spans="1:122" ht="15">
      <c r="A62" s="2" t="str">
        <f>LEFT(B62,9)</f>
        <v>TA2019024</v>
      </c>
      <c r="B62" s="500" t="s">
        <v>1574</v>
      </c>
      <c r="C62" s="474" t="s">
        <v>29</v>
      </c>
      <c r="D62" s="73" t="s">
        <v>2908</v>
      </c>
      <c r="E62" s="73" t="s">
        <v>31</v>
      </c>
      <c r="F62" s="73" t="s">
        <v>31</v>
      </c>
      <c r="G62" s="73" t="s">
        <v>31</v>
      </c>
      <c r="H62" s="8">
        <v>45628</v>
      </c>
      <c r="I62" s="13" t="s">
        <v>2780</v>
      </c>
      <c r="J62" s="9"/>
      <c r="K62" s="9"/>
      <c r="L62" s="9"/>
      <c r="M62" s="14"/>
      <c r="N62" s="9"/>
      <c r="O62" s="9"/>
      <c r="P62" s="14"/>
      <c r="Q62" s="9"/>
      <c r="R62" s="9"/>
      <c r="S62" s="14"/>
      <c r="T62" s="31"/>
      <c r="U62" s="10"/>
      <c r="V62" s="64"/>
      <c r="W62" s="22"/>
      <c r="X62" s="65"/>
      <c r="Y62" s="16"/>
      <c r="Z62" s="64"/>
      <c r="AA62" s="64"/>
      <c r="AB62" s="39"/>
      <c r="AC62" s="39"/>
      <c r="AD62" s="18"/>
      <c r="AE62" s="18"/>
      <c r="AF62" s="39"/>
      <c r="AG62" s="39"/>
      <c r="AH62" s="18"/>
      <c r="AI62" s="18"/>
      <c r="AJ62" s="257" t="s">
        <v>44</v>
      </c>
      <c r="AK62" s="257" t="s">
        <v>44</v>
      </c>
      <c r="AL62" s="257" t="s">
        <v>44</v>
      </c>
      <c r="AM62" s="257" t="s">
        <v>44</v>
      </c>
      <c r="AN62" s="18"/>
      <c r="AO62" s="18"/>
      <c r="AP62" s="257" t="s">
        <v>44</v>
      </c>
      <c r="AQ62" s="257" t="s">
        <v>44</v>
      </c>
      <c r="AR62" s="257" t="s">
        <v>44</v>
      </c>
      <c r="AS62" s="257" t="s">
        <v>44</v>
      </c>
      <c r="AT62" s="18"/>
      <c r="AU62" s="18"/>
      <c r="AV62" s="257" t="s">
        <v>44</v>
      </c>
      <c r="AW62" s="51" t="s">
        <v>44</v>
      </c>
      <c r="AX62" s="51" t="s">
        <v>44</v>
      </c>
      <c r="AY62" s="18">
        <f>IFERROR(AV62/AR62-1,0)</f>
        <v>0</v>
      </c>
      <c r="AZ62" s="18">
        <f>IFERROR(AS62/AV62-1,0)</f>
        <v>0</v>
      </c>
      <c r="BA62" s="257" t="s">
        <v>44</v>
      </c>
      <c r="BB62" s="51" t="s">
        <v>44</v>
      </c>
      <c r="BC62" s="51" t="s">
        <v>44</v>
      </c>
      <c r="BD62" s="51" t="s">
        <v>44</v>
      </c>
      <c r="BE62" s="18">
        <f>IFERROR(BA62/AW62-1,0)</f>
        <v>0</v>
      </c>
      <c r="BF62" s="18" t="e">
        <f>BB62/BA62-1</f>
        <v>#VALUE!</v>
      </c>
      <c r="BG62" s="257"/>
      <c r="BH62" s="257">
        <v>0</v>
      </c>
      <c r="BI62" s="257">
        <v>56102.114171191133</v>
      </c>
      <c r="BJ62" s="18">
        <f>IFERROR(BG62/BC62-1,0)</f>
        <v>0</v>
      </c>
      <c r="BK62" s="429" t="str">
        <f>IFERROR(BH62/BG62-1,"N/A")</f>
        <v>N/A</v>
      </c>
      <c r="BL62" s="283"/>
      <c r="BM62" s="395"/>
      <c r="BN62" s="395"/>
      <c r="BO62" s="42"/>
      <c r="BP62" s="51"/>
      <c r="BQ62" s="51"/>
      <c r="BR62" s="51"/>
      <c r="BS62" s="51"/>
      <c r="BT62" s="51"/>
      <c r="BU62" s="18"/>
      <c r="BV62" s="429"/>
      <c r="BW62" s="407"/>
      <c r="BX62" s="394"/>
      <c r="BY62" s="394"/>
      <c r="BZ62" s="394"/>
      <c r="CA62" s="394"/>
      <c r="CB62" s="394"/>
      <c r="CC62" s="394"/>
      <c r="CD62" s="394"/>
      <c r="CE62" s="394"/>
      <c r="CF62" s="18" t="str">
        <f>IFERROR(BW62/BQ62-1,"N/A")</f>
        <v>N/A</v>
      </c>
      <c r="CG62" s="484" t="str">
        <f>IFERROR(CD62/BW62-1,"N/A")</f>
        <v>N/A</v>
      </c>
      <c r="CH62" s="407"/>
      <c r="CI62" s="51">
        <f>CI63</f>
        <v>3828988.4949182477</v>
      </c>
      <c r="CJ62" s="51">
        <f>CI62</f>
        <v>3828988.4949182477</v>
      </c>
      <c r="CK62" s="51">
        <f>CK63</f>
        <v>0</v>
      </c>
      <c r="CL62" s="51">
        <f>CL63</f>
        <v>3530064.5673229177</v>
      </c>
      <c r="CM62" s="51">
        <v>0</v>
      </c>
      <c r="CN62" s="51">
        <v>3528094.804217597</v>
      </c>
      <c r="CO62" s="51">
        <f>CO63</f>
        <v>3450382</v>
      </c>
      <c r="CP62" s="51">
        <f>CP63</f>
        <v>3483845</v>
      </c>
      <c r="CQ62" s="18" t="str">
        <f>IFERROR(CH62/CD62-1,"N/A")</f>
        <v>N/A</v>
      </c>
      <c r="CR62" s="426" t="str">
        <f>IFERROR(CO62/CH62-1,"N/A")</f>
        <v>N/A</v>
      </c>
      <c r="CS62" s="40">
        <f t="shared" ref="CS62:DA62" si="60">CS63</f>
        <v>3371801.3</v>
      </c>
      <c r="CT62" s="555">
        <f t="shared" si="60"/>
        <v>3444850.5322886743</v>
      </c>
      <c r="CU62" s="555">
        <f t="shared" si="60"/>
        <v>3444850.5322886743</v>
      </c>
      <c r="CV62" s="555">
        <f t="shared" si="60"/>
        <v>3405136.4306634944</v>
      </c>
      <c r="CW62" s="555">
        <f t="shared" si="60"/>
        <v>3405136.4306634944</v>
      </c>
      <c r="CX62" s="555">
        <f t="shared" si="60"/>
        <v>3389351.53</v>
      </c>
      <c r="CY62" s="555">
        <f t="shared" si="60"/>
        <v>3389351.53</v>
      </c>
      <c r="CZ62" s="555">
        <f t="shared" si="60"/>
        <v>3391426.5300000003</v>
      </c>
      <c r="DA62" s="555">
        <f t="shared" si="60"/>
        <v>3391426.5300000003</v>
      </c>
      <c r="DB62" s="18">
        <f>IFERROR(CS62/CO62-1,"N/A")</f>
        <v>-2.2774492795290535E-2</v>
      </c>
      <c r="DC62" s="339">
        <f>IFERROR(CZ62/CS62-1,"N/A")</f>
        <v>5.8203993218699512E-3</v>
      </c>
      <c r="DE62" s="51">
        <f t="shared" ref="DE62" si="61">DE63</f>
        <v>3391426.5300000003</v>
      </c>
      <c r="DF62" s="395"/>
      <c r="DG62" s="395"/>
      <c r="DH62" s="395"/>
      <c r="DI62" s="395"/>
      <c r="DJ62" s="395"/>
      <c r="DK62" s="395"/>
      <c r="DL62" s="395"/>
      <c r="DM62" s="395"/>
      <c r="DN62" s="18">
        <f>IFERROR(DE62/DA62-1,"N/A")</f>
        <v>0</v>
      </c>
      <c r="DO62" s="339">
        <f>IFERROR(DL62/DE62-1,"N/A")</f>
        <v>-1</v>
      </c>
      <c r="DP62" s="70" t="s">
        <v>2897</v>
      </c>
      <c r="DQ62" s="31"/>
      <c r="DR62" s="15"/>
    </row>
    <row r="63" spans="1:122" ht="15">
      <c r="B63" s="500"/>
      <c r="C63" s="471" t="s">
        <v>32</v>
      </c>
      <c r="D63" s="12" t="s">
        <v>2908</v>
      </c>
      <c r="E63" s="5"/>
      <c r="F63" s="5">
        <v>81501</v>
      </c>
      <c r="G63" s="5">
        <v>112361</v>
      </c>
      <c r="H63" s="8"/>
      <c r="I63" s="13" t="s">
        <v>2780</v>
      </c>
      <c r="J63" s="9"/>
      <c r="K63" s="9"/>
      <c r="L63" s="9"/>
      <c r="M63" s="14"/>
      <c r="N63" s="9"/>
      <c r="O63" s="9"/>
      <c r="P63" s="14"/>
      <c r="Q63" s="9"/>
      <c r="R63" s="9"/>
      <c r="S63" s="14"/>
      <c r="T63" s="31"/>
      <c r="U63" s="10"/>
      <c r="V63" s="64"/>
      <c r="W63" s="22"/>
      <c r="X63" s="65"/>
      <c r="Y63" s="16"/>
      <c r="Z63" s="64"/>
      <c r="AA63" s="64"/>
      <c r="AB63" s="39"/>
      <c r="AC63" s="39"/>
      <c r="AD63" s="18"/>
      <c r="AE63" s="18"/>
      <c r="AF63" s="39"/>
      <c r="AG63" s="39"/>
      <c r="AH63" s="18"/>
      <c r="AI63" s="18"/>
      <c r="AJ63" s="257" t="s">
        <v>44</v>
      </c>
      <c r="AK63" s="257" t="s">
        <v>44</v>
      </c>
      <c r="AL63" s="257" t="s">
        <v>44</v>
      </c>
      <c r="AM63" s="257" t="s">
        <v>44</v>
      </c>
      <c r="AN63" s="18"/>
      <c r="AO63" s="18"/>
      <c r="AP63" s="257" t="s">
        <v>44</v>
      </c>
      <c r="AQ63" s="257" t="s">
        <v>44</v>
      </c>
      <c r="AR63" s="257" t="s">
        <v>44</v>
      </c>
      <c r="AS63" s="257" t="s">
        <v>44</v>
      </c>
      <c r="AT63" s="18"/>
      <c r="AU63" s="18"/>
      <c r="AV63" s="257" t="s">
        <v>44</v>
      </c>
      <c r="AW63" s="51" t="s">
        <v>44</v>
      </c>
      <c r="AX63" s="51" t="s">
        <v>44</v>
      </c>
      <c r="AY63" s="18"/>
      <c r="AZ63" s="18"/>
      <c r="BA63" s="257" t="s">
        <v>44</v>
      </c>
      <c r="BB63" s="51" t="s">
        <v>44</v>
      </c>
      <c r="BC63" s="51" t="s">
        <v>44</v>
      </c>
      <c r="BD63" s="51" t="s">
        <v>44</v>
      </c>
      <c r="BE63" s="18"/>
      <c r="BF63" s="18"/>
      <c r="BG63" s="257"/>
      <c r="BH63" s="257">
        <v>0</v>
      </c>
      <c r="BI63" s="257">
        <v>56102.114171191133</v>
      </c>
      <c r="BJ63" s="18"/>
      <c r="BK63" s="429"/>
      <c r="BL63" s="257"/>
      <c r="BM63" s="395"/>
      <c r="BN63" s="395"/>
      <c r="BO63" s="42"/>
      <c r="BP63" s="51"/>
      <c r="BQ63" s="51"/>
      <c r="BR63" s="51"/>
      <c r="BS63" s="51"/>
      <c r="BT63" s="51"/>
      <c r="BU63" s="18"/>
      <c r="BV63" s="429"/>
      <c r="BW63" s="394"/>
      <c r="BX63" s="394"/>
      <c r="BY63" s="394"/>
      <c r="BZ63" s="394"/>
      <c r="CA63" s="394"/>
      <c r="CB63" s="394"/>
      <c r="CC63" s="394"/>
      <c r="CD63" s="394"/>
      <c r="CE63" s="394"/>
      <c r="CF63" s="28"/>
      <c r="CG63" s="485"/>
      <c r="CH63" s="394"/>
      <c r="CI63" s="51">
        <v>3828988.4949182477</v>
      </c>
      <c r="CJ63" s="51">
        <f>CI63</f>
        <v>3828988.4949182477</v>
      </c>
      <c r="CK63" s="51">
        <v>0</v>
      </c>
      <c r="CL63" s="51">
        <v>3530064.5673229177</v>
      </c>
      <c r="CM63" s="51">
        <v>0</v>
      </c>
      <c r="CN63" s="51">
        <v>3528094.804217597</v>
      </c>
      <c r="CO63" s="51">
        <v>3450382</v>
      </c>
      <c r="CP63" s="51">
        <v>3483845</v>
      </c>
      <c r="CQ63" s="28"/>
      <c r="CR63" s="339"/>
      <c r="CS63" s="40">
        <v>3371801.3</v>
      </c>
      <c r="CT63" s="555">
        <v>3444850.5322886743</v>
      </c>
      <c r="CU63" s="555">
        <v>3444850.5322886743</v>
      </c>
      <c r="CV63" s="555">
        <v>3405136.4306634944</v>
      </c>
      <c r="CW63" s="555">
        <v>3405136.4306634944</v>
      </c>
      <c r="CX63" s="555">
        <v>3389351.53</v>
      </c>
      <c r="CY63" s="555">
        <v>3389351.53</v>
      </c>
      <c r="CZ63" s="555">
        <v>3391426.5300000003</v>
      </c>
      <c r="DA63" s="555">
        <v>3391426.5300000003</v>
      </c>
      <c r="DB63" s="28"/>
      <c r="DC63" s="339"/>
      <c r="DE63" s="51">
        <v>3391426.5300000003</v>
      </c>
      <c r="DF63" s="395"/>
      <c r="DG63" s="395"/>
      <c r="DH63" s="395"/>
      <c r="DI63" s="395"/>
      <c r="DJ63" s="395"/>
      <c r="DK63" s="395"/>
      <c r="DL63" s="395"/>
      <c r="DM63" s="395"/>
      <c r="DN63" s="28"/>
      <c r="DO63" s="339"/>
      <c r="DP63" s="70"/>
      <c r="DQ63" s="31"/>
      <c r="DR63" s="15"/>
    </row>
    <row r="64" spans="1:122" ht="25.5">
      <c r="A64" s="2" t="str">
        <f>LEFT(B64,9)</f>
        <v>TP2019146</v>
      </c>
      <c r="B64" s="500" t="s">
        <v>2737</v>
      </c>
      <c r="C64" s="474" t="s">
        <v>29</v>
      </c>
      <c r="D64" s="73" t="s">
        <v>2909</v>
      </c>
      <c r="E64" s="73" t="s">
        <v>31</v>
      </c>
      <c r="F64" s="73" t="s">
        <v>31</v>
      </c>
      <c r="G64" s="73" t="s">
        <v>31</v>
      </c>
      <c r="H64" s="8">
        <v>45828</v>
      </c>
      <c r="I64" s="13" t="s">
        <v>2832</v>
      </c>
      <c r="J64" s="9"/>
      <c r="K64" s="9"/>
      <c r="L64" s="9"/>
      <c r="M64" s="14"/>
      <c r="N64" s="9"/>
      <c r="O64" s="9"/>
      <c r="P64" s="14"/>
      <c r="Q64" s="9"/>
      <c r="R64" s="9"/>
      <c r="S64" s="14"/>
      <c r="T64" s="31"/>
      <c r="U64" s="10"/>
      <c r="V64" s="64"/>
      <c r="W64" s="22"/>
      <c r="X64" s="65"/>
      <c r="Y64" s="16"/>
      <c r="Z64" s="64"/>
      <c r="AA64" s="64"/>
      <c r="AB64" s="39"/>
      <c r="AC64" s="39"/>
      <c r="AD64" s="18"/>
      <c r="AE64" s="18"/>
      <c r="AF64" s="39"/>
      <c r="AG64" s="39"/>
      <c r="AH64" s="18"/>
      <c r="AI64" s="18"/>
      <c r="AJ64" s="257" t="s">
        <v>44</v>
      </c>
      <c r="AK64" s="257" t="s">
        <v>44</v>
      </c>
      <c r="AL64" s="257" t="s">
        <v>44</v>
      </c>
      <c r="AM64" s="257" t="s">
        <v>44</v>
      </c>
      <c r="AN64" s="18"/>
      <c r="AO64" s="18"/>
      <c r="AP64" s="257" t="s">
        <v>44</v>
      </c>
      <c r="AQ64" s="257" t="s">
        <v>44</v>
      </c>
      <c r="AR64" s="257" t="s">
        <v>44</v>
      </c>
      <c r="AS64" s="257" t="s">
        <v>44</v>
      </c>
      <c r="AT64" s="18"/>
      <c r="AU64" s="18"/>
      <c r="AV64" s="257" t="s">
        <v>44</v>
      </c>
      <c r="AW64" s="51" t="s">
        <v>44</v>
      </c>
      <c r="AX64" s="51" t="s">
        <v>44</v>
      </c>
      <c r="AY64" s="18">
        <f>IFERROR(AV64/AR64-1,0)</f>
        <v>0</v>
      </c>
      <c r="AZ64" s="18">
        <f>IFERROR(AS64/AV64-1,0)</f>
        <v>0</v>
      </c>
      <c r="BA64" s="257" t="s">
        <v>44</v>
      </c>
      <c r="BB64" s="51" t="s">
        <v>44</v>
      </c>
      <c r="BC64" s="51" t="s">
        <v>44</v>
      </c>
      <c r="BD64" s="51" t="s">
        <v>44</v>
      </c>
      <c r="BE64" s="18">
        <f>IFERROR(BA64/AW64-1,0)</f>
        <v>0</v>
      </c>
      <c r="BF64" s="18" t="e">
        <f>BB64/BA64-1</f>
        <v>#VALUE!</v>
      </c>
      <c r="BG64" s="257"/>
      <c r="BH64" s="257">
        <v>0</v>
      </c>
      <c r="BI64" s="257">
        <v>56102.114171191133</v>
      </c>
      <c r="BJ64" s="18">
        <f>IFERROR(BG64/BC64-1,0)</f>
        <v>0</v>
      </c>
      <c r="BK64" s="429" t="str">
        <f>IFERROR(BH64/BG64-1,"N/A")</f>
        <v>N/A</v>
      </c>
      <c r="BL64" s="257"/>
      <c r="BM64" s="395"/>
      <c r="BN64" s="395"/>
      <c r="BO64" s="42"/>
      <c r="BP64" s="51"/>
      <c r="BQ64" s="51"/>
      <c r="BR64" s="51"/>
      <c r="BS64" s="51"/>
      <c r="BT64" s="51"/>
      <c r="BU64" s="18"/>
      <c r="BV64" s="429"/>
      <c r="BW64" s="394"/>
      <c r="BX64" s="394"/>
      <c r="BY64" s="394"/>
      <c r="BZ64" s="394"/>
      <c r="CA64" s="394"/>
      <c r="CB64" s="394"/>
      <c r="CC64" s="394"/>
      <c r="CD64" s="394"/>
      <c r="CE64" s="394"/>
      <c r="CF64" s="18" t="str">
        <f>IFERROR(BW64/BQ64-1,"N/A")</f>
        <v>N/A</v>
      </c>
      <c r="CG64" s="484" t="str">
        <f>IFERROR(CD64/BW64-1,"N/A")</f>
        <v>N/A</v>
      </c>
      <c r="CH64" s="394"/>
      <c r="CI64" s="51">
        <f>CI65</f>
        <v>0</v>
      </c>
      <c r="CJ64" s="51">
        <f>CJ65</f>
        <v>4579909.3551887115</v>
      </c>
      <c r="CK64" s="51">
        <f>CK65</f>
        <v>0</v>
      </c>
      <c r="CL64" s="51">
        <f>CL65</f>
        <v>3624071.5300490512</v>
      </c>
      <c r="CM64" s="51">
        <v>0</v>
      </c>
      <c r="CN64" s="51">
        <v>3621115.6045453288</v>
      </c>
      <c r="CO64" s="51">
        <f>CO65</f>
        <v>0</v>
      </c>
      <c r="CP64" s="51">
        <f>CP65</f>
        <v>7613734</v>
      </c>
      <c r="CQ64" s="18" t="str">
        <f>IFERROR(CH64/CD64-1,"N/A")</f>
        <v>N/A</v>
      </c>
      <c r="CR64" s="426" t="str">
        <f>IFERROR(CO64/CH64-1,"N/A")</f>
        <v>N/A</v>
      </c>
      <c r="CS64" s="51">
        <f t="shared" ref="CS64:DA64" si="62">CS65</f>
        <v>0</v>
      </c>
      <c r="CT64" s="554">
        <f t="shared" si="62"/>
        <v>9654696.0198122803</v>
      </c>
      <c r="CU64" s="554">
        <f t="shared" si="62"/>
        <v>9654696.0198122803</v>
      </c>
      <c r="CV64" s="554">
        <f t="shared" si="62"/>
        <v>8133616.9517355608</v>
      </c>
      <c r="CW64" s="554">
        <f t="shared" si="62"/>
        <v>8133616.9517355608</v>
      </c>
      <c r="CX64" s="554">
        <f t="shared" si="62"/>
        <v>9656265.0651590992</v>
      </c>
      <c r="CY64" s="554">
        <f t="shared" si="62"/>
        <v>9656265.0651590992</v>
      </c>
      <c r="CZ64" s="554">
        <f t="shared" si="62"/>
        <v>6252517.7199999997</v>
      </c>
      <c r="DA64" s="554">
        <f t="shared" si="62"/>
        <v>6252517.7199999997</v>
      </c>
      <c r="DB64" s="18" t="str">
        <f>IFERROR(CS64/CO64-1,"N/A")</f>
        <v>N/A</v>
      </c>
      <c r="DC64" s="339" t="str">
        <f>IFERROR(CZ64/CS64-1,"N/A")</f>
        <v>N/A</v>
      </c>
      <c r="DE64" s="51">
        <f t="shared" ref="DE64" si="63">DE65</f>
        <v>6252517.7199999997</v>
      </c>
      <c r="DF64" s="395"/>
      <c r="DG64" s="395"/>
      <c r="DH64" s="395"/>
      <c r="DI64" s="395"/>
      <c r="DJ64" s="395"/>
      <c r="DK64" s="395"/>
      <c r="DL64" s="395"/>
      <c r="DM64" s="395"/>
      <c r="DN64" s="18">
        <f>IFERROR(DE64/DA64-1,"N/A")</f>
        <v>0</v>
      </c>
      <c r="DO64" s="339">
        <f>IFERROR(DL64/DE64-1,"N/A")</f>
        <v>-1</v>
      </c>
      <c r="DP64" s="70" t="s">
        <v>2906</v>
      </c>
      <c r="DQ64" s="31"/>
      <c r="DR64" s="15"/>
    </row>
    <row r="65" spans="1:122" ht="25.5">
      <c r="B65" s="500"/>
      <c r="C65" s="471" t="s">
        <v>32</v>
      </c>
      <c r="D65" s="12" t="s">
        <v>2909</v>
      </c>
      <c r="E65" s="5">
        <v>210544</v>
      </c>
      <c r="F65" s="5">
        <v>81561</v>
      </c>
      <c r="G65" s="5">
        <v>112502</v>
      </c>
      <c r="H65" s="8"/>
      <c r="I65" s="13" t="s">
        <v>2832</v>
      </c>
      <c r="J65" s="9"/>
      <c r="K65" s="9"/>
      <c r="L65" s="9"/>
      <c r="M65" s="14"/>
      <c r="N65" s="9"/>
      <c r="O65" s="9"/>
      <c r="P65" s="14"/>
      <c r="Q65" s="9"/>
      <c r="R65" s="9"/>
      <c r="S65" s="14"/>
      <c r="T65" s="31"/>
      <c r="U65" s="10"/>
      <c r="V65" s="64"/>
      <c r="W65" s="22"/>
      <c r="X65" s="65"/>
      <c r="Y65" s="16"/>
      <c r="Z65" s="64"/>
      <c r="AA65" s="64"/>
      <c r="AB65" s="39"/>
      <c r="AC65" s="39"/>
      <c r="AD65" s="18"/>
      <c r="AE65" s="18"/>
      <c r="AF65" s="39"/>
      <c r="AG65" s="39"/>
      <c r="AH65" s="18"/>
      <c r="AI65" s="18"/>
      <c r="AJ65" s="257" t="s">
        <v>44</v>
      </c>
      <c r="AK65" s="257" t="s">
        <v>44</v>
      </c>
      <c r="AL65" s="257" t="s">
        <v>44</v>
      </c>
      <c r="AM65" s="257" t="s">
        <v>44</v>
      </c>
      <c r="AN65" s="18"/>
      <c r="AO65" s="18"/>
      <c r="AP65" s="257" t="s">
        <v>44</v>
      </c>
      <c r="AQ65" s="257" t="s">
        <v>44</v>
      </c>
      <c r="AR65" s="257" t="s">
        <v>44</v>
      </c>
      <c r="AS65" s="257" t="s">
        <v>44</v>
      </c>
      <c r="AT65" s="18"/>
      <c r="AU65" s="18"/>
      <c r="AV65" s="257" t="s">
        <v>44</v>
      </c>
      <c r="AW65" s="51" t="s">
        <v>44</v>
      </c>
      <c r="AX65" s="51" t="s">
        <v>44</v>
      </c>
      <c r="AY65" s="18"/>
      <c r="AZ65" s="18"/>
      <c r="BA65" s="257" t="s">
        <v>44</v>
      </c>
      <c r="BB65" s="51" t="s">
        <v>44</v>
      </c>
      <c r="BC65" s="51" t="s">
        <v>44</v>
      </c>
      <c r="BD65" s="51" t="s">
        <v>44</v>
      </c>
      <c r="BE65" s="18"/>
      <c r="BF65" s="18"/>
      <c r="BG65" s="257"/>
      <c r="BH65" s="257">
        <v>0</v>
      </c>
      <c r="BI65" s="257">
        <v>56102.114171191133</v>
      </c>
      <c r="BJ65" s="18"/>
      <c r="BK65" s="429"/>
      <c r="BL65" s="257"/>
      <c r="BM65" s="395"/>
      <c r="BN65" s="395"/>
      <c r="BO65" s="42"/>
      <c r="BP65" s="51"/>
      <c r="BQ65" s="51"/>
      <c r="BR65" s="51"/>
      <c r="BS65" s="51"/>
      <c r="BT65" s="51"/>
      <c r="BU65" s="18"/>
      <c r="BV65" s="429"/>
      <c r="BW65" s="394"/>
      <c r="BX65" s="394"/>
      <c r="BY65" s="394"/>
      <c r="BZ65" s="394"/>
      <c r="CA65" s="394"/>
      <c r="CB65" s="394"/>
      <c r="CC65" s="394"/>
      <c r="CD65" s="394"/>
      <c r="CE65" s="394"/>
      <c r="CF65" s="28"/>
      <c r="CG65" s="485"/>
      <c r="CH65" s="394"/>
      <c r="CI65" s="51">
        <v>0</v>
      </c>
      <c r="CJ65" s="51">
        <v>4579909.3551887115</v>
      </c>
      <c r="CK65" s="51">
        <v>0</v>
      </c>
      <c r="CL65" s="51">
        <v>3624071.5300490512</v>
      </c>
      <c r="CM65" s="51">
        <v>0</v>
      </c>
      <c r="CN65" s="51">
        <v>3621115.6045453288</v>
      </c>
      <c r="CO65" s="51">
        <v>0</v>
      </c>
      <c r="CP65" s="51">
        <v>7613734</v>
      </c>
      <c r="CQ65" s="28"/>
      <c r="CR65" s="339"/>
      <c r="CS65" s="51">
        <v>0</v>
      </c>
      <c r="CT65" s="554">
        <v>9654696.0198122803</v>
      </c>
      <c r="CU65" s="554">
        <v>9654696.0198122803</v>
      </c>
      <c r="CV65" s="554">
        <v>8133616.9517355608</v>
      </c>
      <c r="CW65" s="554">
        <v>8133616.9517355608</v>
      </c>
      <c r="CX65" s="554">
        <v>9656265.0651590992</v>
      </c>
      <c r="CY65" s="554">
        <v>9656265.0651590992</v>
      </c>
      <c r="CZ65" s="554">
        <v>6252517.7199999997</v>
      </c>
      <c r="DA65" s="554">
        <v>6252517.7199999997</v>
      </c>
      <c r="DB65" s="28"/>
      <c r="DC65" s="339"/>
      <c r="DE65" s="51">
        <v>6252517.7199999997</v>
      </c>
      <c r="DF65" s="395"/>
      <c r="DG65" s="395"/>
      <c r="DH65" s="395"/>
      <c r="DI65" s="395"/>
      <c r="DJ65" s="395"/>
      <c r="DK65" s="395"/>
      <c r="DL65" s="395"/>
      <c r="DM65" s="395"/>
      <c r="DN65" s="28"/>
      <c r="DO65" s="339"/>
      <c r="DP65" s="70"/>
      <c r="DQ65" s="31"/>
      <c r="DR65" s="15"/>
    </row>
    <row r="66" spans="1:122" ht="45">
      <c r="A66" s="2" t="str">
        <f t="shared" ref="A66" si="64">LEFT(B66,9)</f>
        <v>TA2020138</v>
      </c>
      <c r="B66" s="500" t="s">
        <v>2899</v>
      </c>
      <c r="C66" s="474" t="s">
        <v>29</v>
      </c>
      <c r="D66" s="73" t="s">
        <v>2910</v>
      </c>
      <c r="E66" s="73" t="s">
        <v>31</v>
      </c>
      <c r="F66" s="73" t="s">
        <v>31</v>
      </c>
      <c r="G66" s="73" t="s">
        <v>31</v>
      </c>
      <c r="H66" s="6">
        <v>45505</v>
      </c>
      <c r="I66" s="13" t="s">
        <v>2880</v>
      </c>
      <c r="J66" s="9"/>
      <c r="K66" s="9"/>
      <c r="L66" s="9"/>
      <c r="M66" s="14"/>
      <c r="N66" s="9"/>
      <c r="O66" s="9"/>
      <c r="P66" s="14"/>
      <c r="Q66" s="9"/>
      <c r="R66" s="9"/>
      <c r="S66" s="14"/>
      <c r="T66" s="31"/>
      <c r="U66" s="10"/>
      <c r="V66" s="64"/>
      <c r="W66" s="22"/>
      <c r="X66" s="65"/>
      <c r="Y66" s="16"/>
      <c r="Z66" s="64"/>
      <c r="AA66" s="64"/>
      <c r="AB66" s="39"/>
      <c r="AC66" s="39"/>
      <c r="AD66" s="18"/>
      <c r="AE66" s="18"/>
      <c r="AF66" s="39"/>
      <c r="AG66" s="39"/>
      <c r="AH66" s="18"/>
      <c r="AI66" s="18"/>
      <c r="AJ66" s="257"/>
      <c r="AK66" s="257"/>
      <c r="AL66" s="257"/>
      <c r="AM66" s="257"/>
      <c r="AN66" s="18"/>
      <c r="AO66" s="18"/>
      <c r="AP66" s="257"/>
      <c r="AQ66" s="257"/>
      <c r="AR66" s="257"/>
      <c r="AS66" s="257"/>
      <c r="AT66" s="18"/>
      <c r="AU66" s="18"/>
      <c r="AV66" s="257"/>
      <c r="AW66" s="51"/>
      <c r="AX66" s="51"/>
      <c r="AY66" s="18"/>
      <c r="AZ66" s="18"/>
      <c r="BA66" s="257"/>
      <c r="BB66" s="51"/>
      <c r="BC66" s="51"/>
      <c r="BD66" s="51"/>
      <c r="BE66" s="18"/>
      <c r="BF66" s="18"/>
      <c r="BG66" s="257"/>
      <c r="BH66" s="257"/>
      <c r="BI66" s="257"/>
      <c r="BJ66" s="18"/>
      <c r="BK66" s="429"/>
      <c r="BL66" s="257"/>
      <c r="BM66" s="395"/>
      <c r="BN66" s="395"/>
      <c r="BO66" s="42"/>
      <c r="BP66" s="51"/>
      <c r="BQ66" s="51"/>
      <c r="BR66" s="51"/>
      <c r="BS66" s="51"/>
      <c r="BT66" s="51"/>
      <c r="BU66" s="18"/>
      <c r="BV66" s="429"/>
      <c r="BW66" s="394"/>
      <c r="BX66" s="394"/>
      <c r="BY66" s="394"/>
      <c r="BZ66" s="394"/>
      <c r="CA66" s="394"/>
      <c r="CB66" s="394"/>
      <c r="CC66" s="394"/>
      <c r="CD66" s="394"/>
      <c r="CE66" s="394"/>
      <c r="CF66" s="28"/>
      <c r="CG66" s="485"/>
      <c r="CH66" s="394"/>
      <c r="CI66" s="51">
        <f>CI68+CI67</f>
        <v>6426189.5059293099</v>
      </c>
      <c r="CJ66" s="51">
        <f>CJ68+CJ67</f>
        <v>6426189.5059293099</v>
      </c>
      <c r="CK66" s="51">
        <f>CK68+CK67</f>
        <v>5955810.3303731512</v>
      </c>
      <c r="CL66" s="51">
        <f>CL68+CL67</f>
        <v>5955810.3303731512</v>
      </c>
      <c r="CM66" s="51">
        <f>CM67</f>
        <v>5955810.3303731512</v>
      </c>
      <c r="CN66" s="51">
        <f>CN67</f>
        <v>5955810.3303731512</v>
      </c>
      <c r="CO66" s="51">
        <f>SUM(CO67:CO68)</f>
        <v>6530505</v>
      </c>
      <c r="CP66" s="51">
        <f>SUM(CP67:CP68)</f>
        <v>6530505</v>
      </c>
      <c r="CQ66" s="28"/>
      <c r="CR66" s="339"/>
      <c r="CS66" s="40">
        <f>SUM(CS67:CS68)</f>
        <v>6540569.8100000005</v>
      </c>
      <c r="CT66" s="555">
        <f>CT67</f>
        <v>6598772.3700747285</v>
      </c>
      <c r="CU66" s="555">
        <f>SUM(CU67:CU68)</f>
        <v>6598772.3700747285</v>
      </c>
      <c r="CV66" s="555">
        <f>CV67</f>
        <v>7075006.8835403724</v>
      </c>
      <c r="CW66" s="555">
        <f>SUM(CW67:CW68)</f>
        <v>7075006.8835403724</v>
      </c>
      <c r="CX66" s="555">
        <f>CX67</f>
        <v>6867868.0300000012</v>
      </c>
      <c r="CY66" s="555">
        <f>SUM(CY67:CY68)</f>
        <v>6867868.0300000012</v>
      </c>
      <c r="CZ66" s="555">
        <f>CZ67</f>
        <v>6873406.2200000007</v>
      </c>
      <c r="DA66" s="555">
        <f>SUM(DA67:DA68)</f>
        <v>6873406.2200000007</v>
      </c>
      <c r="DB66" s="28"/>
      <c r="DC66" s="339"/>
      <c r="DE66" s="51">
        <f>DE67</f>
        <v>6873406.2200000007</v>
      </c>
      <c r="DF66" s="395"/>
      <c r="DG66" s="395"/>
      <c r="DH66" s="395"/>
      <c r="DI66" s="395"/>
      <c r="DJ66" s="395"/>
      <c r="DK66" s="395"/>
      <c r="DL66" s="395"/>
      <c r="DM66" s="395"/>
      <c r="DN66" s="28"/>
      <c r="DO66" s="339"/>
      <c r="DP66" s="70" t="s">
        <v>2898</v>
      </c>
      <c r="DQ66" s="31"/>
      <c r="DR66" s="15"/>
    </row>
    <row r="67" spans="1:122" ht="25.5">
      <c r="B67" s="500"/>
      <c r="C67" s="471" t="s">
        <v>32</v>
      </c>
      <c r="D67" s="12" t="s">
        <v>2910</v>
      </c>
      <c r="E67" s="12">
        <v>220775</v>
      </c>
      <c r="F67" s="12">
        <v>93038</v>
      </c>
      <c r="G67" s="12">
        <v>157526</v>
      </c>
      <c r="H67" s="8"/>
      <c r="I67" s="13" t="s">
        <v>2880</v>
      </c>
      <c r="J67" s="9"/>
      <c r="K67" s="9"/>
      <c r="L67" s="9"/>
      <c r="M67" s="14"/>
      <c r="N67" s="9"/>
      <c r="O67" s="9"/>
      <c r="P67" s="14"/>
      <c r="Q67" s="9"/>
      <c r="R67" s="9"/>
      <c r="S67" s="14"/>
      <c r="T67" s="31"/>
      <c r="U67" s="10"/>
      <c r="V67" s="64"/>
      <c r="W67" s="22"/>
      <c r="X67" s="65"/>
      <c r="Y67" s="16"/>
      <c r="Z67" s="64"/>
      <c r="AA67" s="64"/>
      <c r="AB67" s="39"/>
      <c r="AC67" s="39"/>
      <c r="AD67" s="18"/>
      <c r="AE67" s="18"/>
      <c r="AF67" s="39"/>
      <c r="AG67" s="39"/>
      <c r="AH67" s="18"/>
      <c r="AI67" s="18"/>
      <c r="AJ67" s="257"/>
      <c r="AK67" s="257"/>
      <c r="AL67" s="257"/>
      <c r="AM67" s="257"/>
      <c r="AN67" s="18"/>
      <c r="AO67" s="18"/>
      <c r="AP67" s="257"/>
      <c r="AQ67" s="257"/>
      <c r="AR67" s="257"/>
      <c r="AS67" s="257"/>
      <c r="AT67" s="18"/>
      <c r="AU67" s="18"/>
      <c r="AV67" s="257"/>
      <c r="AW67" s="51"/>
      <c r="AX67" s="51"/>
      <c r="AY67" s="18"/>
      <c r="AZ67" s="18"/>
      <c r="BA67" s="257"/>
      <c r="BB67" s="51"/>
      <c r="BC67" s="51"/>
      <c r="BD67" s="51"/>
      <c r="BE67" s="18"/>
      <c r="BF67" s="18"/>
      <c r="BG67" s="257"/>
      <c r="BH67" s="257"/>
      <c r="BI67" s="257"/>
      <c r="BJ67" s="18"/>
      <c r="BK67" s="429"/>
      <c r="BL67" s="257"/>
      <c r="BM67" s="395"/>
      <c r="BN67" s="395"/>
      <c r="BO67" s="42"/>
      <c r="BP67" s="51"/>
      <c r="BQ67" s="51"/>
      <c r="BR67" s="51"/>
      <c r="BS67" s="51"/>
      <c r="BT67" s="51"/>
      <c r="BU67" s="18"/>
      <c r="BV67" s="429"/>
      <c r="BW67" s="394"/>
      <c r="BX67" s="394"/>
      <c r="BY67" s="394"/>
      <c r="BZ67" s="394"/>
      <c r="CA67" s="394"/>
      <c r="CB67" s="394"/>
      <c r="CC67" s="394"/>
      <c r="CD67" s="394"/>
      <c r="CE67" s="394"/>
      <c r="CF67" s="28"/>
      <c r="CG67" s="485"/>
      <c r="CH67" s="394"/>
      <c r="CI67" s="51">
        <v>6426189.5059293099</v>
      </c>
      <c r="CJ67" s="51">
        <f>CI67</f>
        <v>6426189.5059293099</v>
      </c>
      <c r="CK67" s="51">
        <v>5955810.3303731512</v>
      </c>
      <c r="CL67" s="51">
        <v>5955810.3303731512</v>
      </c>
      <c r="CM67" s="51">
        <v>5955810.3303731512</v>
      </c>
      <c r="CN67" s="51">
        <v>5955810.3303731512</v>
      </c>
      <c r="CO67" s="51">
        <v>6530505</v>
      </c>
      <c r="CP67" s="51">
        <v>6530505</v>
      </c>
      <c r="CQ67" s="28"/>
      <c r="CR67" s="339"/>
      <c r="CS67" s="40">
        <v>6540569.8100000005</v>
      </c>
      <c r="CT67" s="555">
        <v>6598772.3700747285</v>
      </c>
      <c r="CU67" s="555">
        <v>6598772.3700747285</v>
      </c>
      <c r="CV67" s="555">
        <v>7075006.8835403724</v>
      </c>
      <c r="CW67" s="555">
        <v>7075006.8835403724</v>
      </c>
      <c r="CX67" s="555">
        <v>6867868.0300000012</v>
      </c>
      <c r="CY67" s="555">
        <v>6867868.0300000012</v>
      </c>
      <c r="CZ67" s="555">
        <v>6873406.2200000007</v>
      </c>
      <c r="DA67" s="555">
        <v>6873406.2200000007</v>
      </c>
      <c r="DB67" s="28"/>
      <c r="DC67" s="339"/>
      <c r="DE67" s="51">
        <v>6873406.2200000007</v>
      </c>
      <c r="DF67" s="395"/>
      <c r="DG67" s="395"/>
      <c r="DH67" s="395"/>
      <c r="DI67" s="395"/>
      <c r="DJ67" s="395"/>
      <c r="DK67" s="395"/>
      <c r="DL67" s="395"/>
      <c r="DM67" s="395"/>
      <c r="DN67" s="28"/>
      <c r="DO67" s="339"/>
      <c r="DP67" s="70"/>
      <c r="DQ67" s="31"/>
      <c r="DR67" s="15"/>
    </row>
    <row r="68" spans="1:122" ht="15">
      <c r="B68" s="500"/>
      <c r="C68" s="471" t="s">
        <v>32</v>
      </c>
      <c r="D68" s="12" t="s">
        <v>2910</v>
      </c>
      <c r="E68" s="5">
        <v>220775</v>
      </c>
      <c r="F68" s="5">
        <v>93038</v>
      </c>
      <c r="G68" s="5">
        <v>157529</v>
      </c>
      <c r="H68" s="8"/>
      <c r="I68" s="13" t="s">
        <v>2896</v>
      </c>
      <c r="J68" s="9"/>
      <c r="K68" s="9"/>
      <c r="L68" s="9"/>
      <c r="M68" s="14"/>
      <c r="N68" s="9"/>
      <c r="O68" s="9"/>
      <c r="P68" s="14"/>
      <c r="Q68" s="9"/>
      <c r="R68" s="9"/>
      <c r="S68" s="14"/>
      <c r="T68" s="31"/>
      <c r="U68" s="10"/>
      <c r="V68" s="64"/>
      <c r="W68" s="22"/>
      <c r="X68" s="65"/>
      <c r="Y68" s="16"/>
      <c r="Z68" s="64"/>
      <c r="AA68" s="64"/>
      <c r="AB68" s="39"/>
      <c r="AC68" s="39"/>
      <c r="AD68" s="18"/>
      <c r="AE68" s="18"/>
      <c r="AF68" s="39"/>
      <c r="AG68" s="39"/>
      <c r="AH68" s="18"/>
      <c r="AI68" s="18"/>
      <c r="AJ68" s="257"/>
      <c r="AK68" s="257"/>
      <c r="AL68" s="257"/>
      <c r="AM68" s="257"/>
      <c r="AN68" s="18"/>
      <c r="AO68" s="18"/>
      <c r="AP68" s="257"/>
      <c r="AQ68" s="257"/>
      <c r="AR68" s="257"/>
      <c r="AS68" s="257"/>
      <c r="AT68" s="18"/>
      <c r="AU68" s="18"/>
      <c r="AV68" s="257"/>
      <c r="AW68" s="51"/>
      <c r="AX68" s="51"/>
      <c r="AY68" s="18"/>
      <c r="AZ68" s="18"/>
      <c r="BA68" s="257"/>
      <c r="BB68" s="51"/>
      <c r="BC68" s="51"/>
      <c r="BD68" s="51"/>
      <c r="BE68" s="18"/>
      <c r="BF68" s="18"/>
      <c r="BG68" s="257"/>
      <c r="BH68" s="257"/>
      <c r="BI68" s="257"/>
      <c r="BJ68" s="18"/>
      <c r="BK68" s="429"/>
      <c r="BL68" s="257"/>
      <c r="BM68" s="395"/>
      <c r="BN68" s="395"/>
      <c r="BO68" s="42"/>
      <c r="BP68" s="51"/>
      <c r="BQ68" s="51"/>
      <c r="BR68" s="51"/>
      <c r="BS68" s="51"/>
      <c r="BT68" s="51"/>
      <c r="BU68" s="18"/>
      <c r="BV68" s="429"/>
      <c r="BW68" s="394"/>
      <c r="BX68" s="394"/>
      <c r="BY68" s="394"/>
      <c r="BZ68" s="394"/>
      <c r="CA68" s="394"/>
      <c r="CB68" s="394"/>
      <c r="CC68" s="394"/>
      <c r="CD68" s="394"/>
      <c r="CE68" s="394"/>
      <c r="CF68" s="28"/>
      <c r="CG68" s="485"/>
      <c r="CH68" s="394"/>
      <c r="CI68" s="394"/>
      <c r="CJ68" s="394"/>
      <c r="CK68" s="394"/>
      <c r="CL68" s="394"/>
      <c r="CM68" s="394"/>
      <c r="CN68" s="394"/>
      <c r="CO68" s="394"/>
      <c r="CP68" s="394"/>
      <c r="CQ68" s="28">
        <v>0</v>
      </c>
      <c r="CR68" s="339">
        <v>0</v>
      </c>
      <c r="CS68" s="394"/>
      <c r="CT68" s="51">
        <v>0</v>
      </c>
      <c r="CU68" s="51">
        <v>0</v>
      </c>
      <c r="CV68" s="51">
        <v>0</v>
      </c>
      <c r="CW68" s="51">
        <v>0</v>
      </c>
      <c r="CX68" s="51">
        <v>0</v>
      </c>
      <c r="CY68" s="51">
        <v>0</v>
      </c>
      <c r="CZ68" s="51">
        <v>0</v>
      </c>
      <c r="DA68" s="51">
        <v>0</v>
      </c>
      <c r="DB68" s="28">
        <v>0</v>
      </c>
      <c r="DC68" s="339">
        <v>0</v>
      </c>
      <c r="DE68" s="51">
        <v>0</v>
      </c>
      <c r="DF68" s="395"/>
      <c r="DG68" s="395"/>
      <c r="DH68" s="395"/>
      <c r="DI68" s="395"/>
      <c r="DJ68" s="395"/>
      <c r="DK68" s="395"/>
      <c r="DL68" s="395"/>
      <c r="DM68" s="395"/>
      <c r="DN68" s="28">
        <v>0</v>
      </c>
      <c r="DO68" s="339">
        <v>0</v>
      </c>
      <c r="DP68" s="70"/>
      <c r="DQ68" s="31"/>
      <c r="DR68" s="15"/>
    </row>
    <row r="69" spans="1:122" ht="15">
      <c r="A69" s="2" t="s">
        <v>1610</v>
      </c>
      <c r="B69" s="500" t="s">
        <v>1610</v>
      </c>
      <c r="C69" s="474" t="s">
        <v>29</v>
      </c>
      <c r="D69" s="557" t="s">
        <v>2983</v>
      </c>
      <c r="E69" s="73" t="s">
        <v>31</v>
      </c>
      <c r="F69" s="73" t="s">
        <v>31</v>
      </c>
      <c r="G69" s="73" t="s">
        <v>31</v>
      </c>
      <c r="H69" s="567">
        <v>46143</v>
      </c>
      <c r="I69" s="13" t="s">
        <v>1613</v>
      </c>
      <c r="J69" s="9"/>
      <c r="K69" s="9"/>
      <c r="L69" s="9"/>
      <c r="M69" s="14"/>
      <c r="N69" s="9"/>
      <c r="O69" s="9"/>
      <c r="P69" s="14"/>
      <c r="Q69" s="9"/>
      <c r="R69" s="9"/>
      <c r="S69" s="14"/>
      <c r="T69" s="31"/>
      <c r="U69" s="10"/>
      <c r="V69" s="64"/>
      <c r="W69" s="22"/>
      <c r="X69" s="65"/>
      <c r="Y69" s="16"/>
      <c r="Z69" s="64"/>
      <c r="AA69" s="64"/>
      <c r="AB69" s="39"/>
      <c r="AC69" s="39"/>
      <c r="AD69" s="18"/>
      <c r="AE69" s="18"/>
      <c r="AF69" s="39"/>
      <c r="AG69" s="39"/>
      <c r="AH69" s="18"/>
      <c r="AI69" s="18"/>
      <c r="AJ69" s="257"/>
      <c r="AK69" s="257"/>
      <c r="AL69" s="257"/>
      <c r="AM69" s="257"/>
      <c r="AN69" s="18"/>
      <c r="AO69" s="18"/>
      <c r="AP69" s="257"/>
      <c r="AQ69" s="257"/>
      <c r="AR69" s="257"/>
      <c r="AS69" s="257"/>
      <c r="AT69" s="18"/>
      <c r="AU69" s="18"/>
      <c r="AV69" s="257"/>
      <c r="AW69" s="51"/>
      <c r="AX69" s="51"/>
      <c r="AY69" s="18"/>
      <c r="AZ69" s="18"/>
      <c r="BA69" s="257"/>
      <c r="BB69" s="51"/>
      <c r="BC69" s="51"/>
      <c r="BD69" s="51"/>
      <c r="BE69" s="18"/>
      <c r="BF69" s="18"/>
      <c r="BG69" s="257"/>
      <c r="BH69" s="257"/>
      <c r="BI69" s="257"/>
      <c r="BJ69" s="18"/>
      <c r="BK69" s="429"/>
      <c r="BL69" s="257"/>
      <c r="BM69" s="395"/>
      <c r="BN69" s="395"/>
      <c r="BO69" s="42"/>
      <c r="BP69" s="51"/>
      <c r="BQ69" s="51"/>
      <c r="BR69" s="51"/>
      <c r="BS69" s="51"/>
      <c r="BT69" s="51"/>
      <c r="BU69" s="18"/>
      <c r="BV69" s="429"/>
      <c r="BW69" s="394"/>
      <c r="BX69" s="394"/>
      <c r="BY69" s="394"/>
      <c r="BZ69" s="394"/>
      <c r="CA69" s="394"/>
      <c r="CB69" s="394"/>
      <c r="CC69" s="394"/>
      <c r="CD69" s="394"/>
      <c r="CE69" s="394"/>
      <c r="CF69" s="28"/>
      <c r="CG69" s="28"/>
      <c r="CH69" s="394"/>
      <c r="CI69" s="394"/>
      <c r="CJ69" s="394"/>
      <c r="CK69" s="394"/>
      <c r="CL69" s="394"/>
      <c r="CM69" s="394"/>
      <c r="CN69" s="394"/>
      <c r="CO69" s="394"/>
      <c r="CP69" s="394"/>
      <c r="CQ69" s="28"/>
      <c r="CR69" s="339"/>
      <c r="CS69" s="394"/>
      <c r="CT69" s="556">
        <f t="shared" ref="CT69:DA69" si="65">CT70</f>
        <v>5746468.178868101</v>
      </c>
      <c r="CU69" s="556">
        <f t="shared" si="65"/>
        <v>56207822.667867899</v>
      </c>
      <c r="CV69" s="554">
        <f t="shared" si="65"/>
        <v>0</v>
      </c>
      <c r="CW69" s="554">
        <f t="shared" si="65"/>
        <v>45710837.955059864</v>
      </c>
      <c r="CX69" s="555">
        <f t="shared" si="65"/>
        <v>0</v>
      </c>
      <c r="CY69" s="555">
        <f t="shared" si="65"/>
        <v>45751487.688255116</v>
      </c>
      <c r="CZ69" s="51">
        <f t="shared" si="65"/>
        <v>0</v>
      </c>
      <c r="DA69" s="51">
        <f t="shared" si="65"/>
        <v>45751487.688255116</v>
      </c>
      <c r="DB69" s="28"/>
      <c r="DC69" s="339"/>
      <c r="DE69" s="51">
        <f t="shared" ref="DE69" si="66">DE70</f>
        <v>0</v>
      </c>
      <c r="DF69" s="395"/>
      <c r="DG69" s="395"/>
      <c r="DH69" s="395"/>
      <c r="DI69" s="395"/>
      <c r="DJ69" s="395"/>
      <c r="DK69" s="395"/>
      <c r="DL69" s="395"/>
      <c r="DM69" s="395"/>
      <c r="DN69" s="28"/>
      <c r="DO69" s="339"/>
      <c r="DP69" s="473"/>
      <c r="DQ69" s="31"/>
      <c r="DR69" s="15"/>
    </row>
    <row r="70" spans="1:122" ht="15">
      <c r="B70" s="500" t="s">
        <v>2951</v>
      </c>
      <c r="C70" s="471" t="s">
        <v>32</v>
      </c>
      <c r="D70" s="558" t="s">
        <v>2983</v>
      </c>
      <c r="E70" s="5">
        <v>210623</v>
      </c>
      <c r="F70" s="5">
        <v>81500</v>
      </c>
      <c r="G70" s="5">
        <v>112360</v>
      </c>
      <c r="H70" s="8"/>
      <c r="I70" s="13" t="s">
        <v>1613</v>
      </c>
      <c r="J70" s="9"/>
      <c r="K70" s="9"/>
      <c r="L70" s="9"/>
      <c r="M70" s="14"/>
      <c r="N70" s="9"/>
      <c r="O70" s="9"/>
      <c r="P70" s="14"/>
      <c r="Q70" s="9"/>
      <c r="R70" s="9"/>
      <c r="S70" s="14"/>
      <c r="T70" s="31"/>
      <c r="U70" s="10"/>
      <c r="V70" s="64"/>
      <c r="W70" s="22"/>
      <c r="X70" s="65"/>
      <c r="Y70" s="16"/>
      <c r="Z70" s="64"/>
      <c r="AA70" s="64"/>
      <c r="AB70" s="39"/>
      <c r="AC70" s="39"/>
      <c r="AD70" s="18"/>
      <c r="AE70" s="18"/>
      <c r="AF70" s="39"/>
      <c r="AG70" s="39"/>
      <c r="AH70" s="18"/>
      <c r="AI70" s="18"/>
      <c r="AJ70" s="257"/>
      <c r="AK70" s="257"/>
      <c r="AL70" s="257"/>
      <c r="AM70" s="257"/>
      <c r="AN70" s="18"/>
      <c r="AO70" s="18"/>
      <c r="AP70" s="257"/>
      <c r="AQ70" s="257"/>
      <c r="AR70" s="257"/>
      <c r="AS70" s="257"/>
      <c r="AT70" s="18"/>
      <c r="AU70" s="18"/>
      <c r="AV70" s="257"/>
      <c r="AW70" s="51"/>
      <c r="AX70" s="51"/>
      <c r="AY70" s="18"/>
      <c r="AZ70" s="18"/>
      <c r="BA70" s="257"/>
      <c r="BB70" s="51"/>
      <c r="BC70" s="51"/>
      <c r="BD70" s="51"/>
      <c r="BE70" s="18"/>
      <c r="BF70" s="18"/>
      <c r="BG70" s="257"/>
      <c r="BH70" s="257"/>
      <c r="BI70" s="257"/>
      <c r="BJ70" s="18"/>
      <c r="BK70" s="429"/>
      <c r="BL70" s="257"/>
      <c r="BM70" s="395"/>
      <c r="BN70" s="395"/>
      <c r="BO70" s="42"/>
      <c r="BP70" s="51"/>
      <c r="BQ70" s="51"/>
      <c r="BR70" s="51"/>
      <c r="BS70" s="51"/>
      <c r="BT70" s="51"/>
      <c r="BU70" s="18"/>
      <c r="BV70" s="429"/>
      <c r="BW70" s="394"/>
      <c r="BX70" s="394"/>
      <c r="BY70" s="394"/>
      <c r="BZ70" s="394"/>
      <c r="CA70" s="394"/>
      <c r="CB70" s="394"/>
      <c r="CC70" s="394"/>
      <c r="CD70" s="394"/>
      <c r="CE70" s="394"/>
      <c r="CF70" s="28"/>
      <c r="CG70" s="28"/>
      <c r="CH70" s="394"/>
      <c r="CI70" s="394"/>
      <c r="CJ70" s="394"/>
      <c r="CK70" s="394"/>
      <c r="CL70" s="394"/>
      <c r="CM70" s="394"/>
      <c r="CN70" s="394"/>
      <c r="CO70" s="394"/>
      <c r="CP70" s="394"/>
      <c r="CQ70" s="28"/>
      <c r="CR70" s="339"/>
      <c r="CS70" s="394"/>
      <c r="CT70" s="556">
        <v>5746468.178868101</v>
      </c>
      <c r="CU70" s="556">
        <v>56207822.667867899</v>
      </c>
      <c r="CV70" s="554">
        <v>0</v>
      </c>
      <c r="CW70" s="554">
        <v>45710837.955059864</v>
      </c>
      <c r="CX70" s="555">
        <v>0</v>
      </c>
      <c r="CY70" s="555">
        <v>45751487.688255116</v>
      </c>
      <c r="CZ70" s="51">
        <v>0</v>
      </c>
      <c r="DA70" s="51">
        <v>45751487.688255116</v>
      </c>
      <c r="DB70" s="28"/>
      <c r="DC70" s="339"/>
      <c r="DE70" s="51">
        <v>0</v>
      </c>
      <c r="DF70" s="395"/>
      <c r="DG70" s="395"/>
      <c r="DH70" s="395"/>
      <c r="DI70" s="395"/>
      <c r="DJ70" s="395"/>
      <c r="DK70" s="395"/>
      <c r="DL70" s="395"/>
      <c r="DM70" s="395"/>
      <c r="DN70" s="28"/>
      <c r="DO70" s="339"/>
      <c r="DP70" s="473"/>
      <c r="DQ70" s="31"/>
      <c r="DR70" s="15"/>
    </row>
    <row r="71" spans="1:122" ht="15">
      <c r="A71" s="2" t="s">
        <v>2869</v>
      </c>
      <c r="B71" s="500" t="s">
        <v>2869</v>
      </c>
      <c r="C71" s="474" t="s">
        <v>29</v>
      </c>
      <c r="D71" s="557" t="s">
        <v>2984</v>
      </c>
      <c r="E71" s="73" t="s">
        <v>31</v>
      </c>
      <c r="F71" s="73" t="s">
        <v>31</v>
      </c>
      <c r="G71" s="73" t="s">
        <v>31</v>
      </c>
      <c r="H71" s="567">
        <v>46170</v>
      </c>
      <c r="I71" s="13" t="s">
        <v>2967</v>
      </c>
      <c r="J71" s="9"/>
      <c r="K71" s="9"/>
      <c r="L71" s="9"/>
      <c r="M71" s="14"/>
      <c r="N71" s="9"/>
      <c r="O71" s="9"/>
      <c r="P71" s="14"/>
      <c r="Q71" s="9"/>
      <c r="R71" s="9"/>
      <c r="S71" s="14"/>
      <c r="T71" s="31"/>
      <c r="U71" s="10"/>
      <c r="V71" s="64"/>
      <c r="W71" s="22"/>
      <c r="X71" s="65"/>
      <c r="Y71" s="16"/>
      <c r="Z71" s="64"/>
      <c r="AA71" s="64"/>
      <c r="AB71" s="39"/>
      <c r="AC71" s="39"/>
      <c r="AD71" s="18"/>
      <c r="AE71" s="18"/>
      <c r="AF71" s="39"/>
      <c r="AG71" s="39"/>
      <c r="AH71" s="18"/>
      <c r="AI71" s="18"/>
      <c r="AJ71" s="257"/>
      <c r="AK71" s="257"/>
      <c r="AL71" s="257"/>
      <c r="AM71" s="257"/>
      <c r="AN71" s="18"/>
      <c r="AO71" s="18"/>
      <c r="AP71" s="257"/>
      <c r="AQ71" s="257"/>
      <c r="AR71" s="257"/>
      <c r="AS71" s="257"/>
      <c r="AT71" s="18"/>
      <c r="AU71" s="18"/>
      <c r="AV71" s="257"/>
      <c r="AW71" s="51"/>
      <c r="AX71" s="51"/>
      <c r="AY71" s="18"/>
      <c r="AZ71" s="18"/>
      <c r="BA71" s="257"/>
      <c r="BB71" s="51"/>
      <c r="BC71" s="51"/>
      <c r="BD71" s="51"/>
      <c r="BE71" s="18"/>
      <c r="BF71" s="18"/>
      <c r="BG71" s="257"/>
      <c r="BH71" s="257"/>
      <c r="BI71" s="257"/>
      <c r="BJ71" s="18"/>
      <c r="BK71" s="429"/>
      <c r="BL71" s="257"/>
      <c r="BM71" s="395"/>
      <c r="BN71" s="395"/>
      <c r="BO71" s="42"/>
      <c r="BP71" s="51"/>
      <c r="BQ71" s="51"/>
      <c r="BR71" s="51"/>
      <c r="BS71" s="51"/>
      <c r="BT71" s="51"/>
      <c r="BU71" s="18"/>
      <c r="BV71" s="429"/>
      <c r="BW71" s="394"/>
      <c r="BX71" s="394"/>
      <c r="BY71" s="394"/>
      <c r="BZ71" s="394"/>
      <c r="CA71" s="394"/>
      <c r="CB71" s="394"/>
      <c r="CC71" s="394"/>
      <c r="CD71" s="394"/>
      <c r="CE71" s="394"/>
      <c r="CF71" s="28"/>
      <c r="CG71" s="28"/>
      <c r="CH71" s="394"/>
      <c r="CI71" s="394"/>
      <c r="CJ71" s="394"/>
      <c r="CK71" s="394"/>
      <c r="CL71" s="394"/>
      <c r="CM71" s="394"/>
      <c r="CN71" s="394"/>
      <c r="CO71" s="394"/>
      <c r="CP71" s="394"/>
      <c r="CQ71" s="28"/>
      <c r="CR71" s="28"/>
      <c r="CS71" s="394"/>
      <c r="CT71" s="394"/>
      <c r="CU71" s="394"/>
      <c r="CV71" s="394"/>
      <c r="CW71" s="394"/>
      <c r="CX71" s="554">
        <f>SUM(CX72:CX73)</f>
        <v>0</v>
      </c>
      <c r="CY71" s="554">
        <f>SUM(CY72:CY73)</f>
        <v>12423019.010974193</v>
      </c>
      <c r="CZ71" s="554">
        <f>SUM(CZ72:CZ73)</f>
        <v>0</v>
      </c>
      <c r="DA71" s="554">
        <f>SUM(DA72:DA73)</f>
        <v>12472036.366246205</v>
      </c>
      <c r="DB71" s="28"/>
      <c r="DC71" s="339"/>
      <c r="DE71" s="51">
        <f>SUM(DE72:DE73)</f>
        <v>0</v>
      </c>
      <c r="DF71" s="395"/>
      <c r="DG71" s="395"/>
      <c r="DH71" s="395"/>
      <c r="DI71" s="395"/>
      <c r="DJ71" s="395"/>
      <c r="DK71" s="395"/>
      <c r="DL71" s="395"/>
      <c r="DM71" s="395"/>
      <c r="DN71" s="28"/>
      <c r="DO71" s="339"/>
      <c r="DP71" s="473"/>
      <c r="DQ71" s="31"/>
      <c r="DR71" s="15"/>
    </row>
    <row r="72" spans="1:122" ht="33.75">
      <c r="B72" s="500" t="s">
        <v>2968</v>
      </c>
      <c r="C72" s="471" t="s">
        <v>32</v>
      </c>
      <c r="D72" s="558" t="s">
        <v>2984</v>
      </c>
      <c r="E72" s="5">
        <v>220737</v>
      </c>
      <c r="F72" s="5">
        <v>93019</v>
      </c>
      <c r="G72" s="5">
        <v>157475</v>
      </c>
      <c r="H72" s="8"/>
      <c r="I72" s="13" t="s">
        <v>2871</v>
      </c>
      <c r="J72" s="9"/>
      <c r="K72" s="9"/>
      <c r="L72" s="9"/>
      <c r="M72" s="14"/>
      <c r="N72" s="9"/>
      <c r="O72" s="9"/>
      <c r="P72" s="14"/>
      <c r="Q72" s="9"/>
      <c r="R72" s="9"/>
      <c r="S72" s="14"/>
      <c r="T72" s="31"/>
      <c r="U72" s="10"/>
      <c r="V72" s="64"/>
      <c r="W72" s="22"/>
      <c r="X72" s="65"/>
      <c r="Y72" s="16"/>
      <c r="Z72" s="64"/>
      <c r="AA72" s="64"/>
      <c r="AB72" s="39"/>
      <c r="AC72" s="39"/>
      <c r="AD72" s="18"/>
      <c r="AE72" s="18"/>
      <c r="AF72" s="39"/>
      <c r="AG72" s="39"/>
      <c r="AH72" s="18"/>
      <c r="AI72" s="18"/>
      <c r="AJ72" s="257"/>
      <c r="AK72" s="257"/>
      <c r="AL72" s="257"/>
      <c r="AM72" s="257"/>
      <c r="AN72" s="18"/>
      <c r="AO72" s="18"/>
      <c r="AP72" s="257"/>
      <c r="AQ72" s="257"/>
      <c r="AR72" s="257"/>
      <c r="AS72" s="257"/>
      <c r="AT72" s="18"/>
      <c r="AU72" s="18"/>
      <c r="AV72" s="257"/>
      <c r="AW72" s="51"/>
      <c r="AX72" s="51"/>
      <c r="AY72" s="18"/>
      <c r="AZ72" s="18"/>
      <c r="BA72" s="257"/>
      <c r="BB72" s="51"/>
      <c r="BC72" s="51"/>
      <c r="BD72" s="51"/>
      <c r="BE72" s="18"/>
      <c r="BF72" s="18"/>
      <c r="BG72" s="257"/>
      <c r="BH72" s="257"/>
      <c r="BI72" s="257"/>
      <c r="BJ72" s="18"/>
      <c r="BK72" s="429"/>
      <c r="BL72" s="257"/>
      <c r="BM72" s="395"/>
      <c r="BN72" s="395"/>
      <c r="BO72" s="42"/>
      <c r="BP72" s="51"/>
      <c r="BQ72" s="51"/>
      <c r="BR72" s="51"/>
      <c r="BS72" s="51"/>
      <c r="BT72" s="51"/>
      <c r="BU72" s="18"/>
      <c r="BV72" s="429"/>
      <c r="BW72" s="394"/>
      <c r="BX72" s="394"/>
      <c r="BY72" s="394"/>
      <c r="BZ72" s="394"/>
      <c r="CA72" s="394"/>
      <c r="CB72" s="394"/>
      <c r="CC72" s="394"/>
      <c r="CD72" s="394"/>
      <c r="CE72" s="394"/>
      <c r="CF72" s="28"/>
      <c r="CG72" s="28"/>
      <c r="CH72" s="394"/>
      <c r="CI72" s="394"/>
      <c r="CJ72" s="394"/>
      <c r="CK72" s="394"/>
      <c r="CL72" s="394"/>
      <c r="CM72" s="394"/>
      <c r="CN72" s="394"/>
      <c r="CO72" s="394"/>
      <c r="CP72" s="394"/>
      <c r="CQ72" s="28"/>
      <c r="CR72" s="28"/>
      <c r="CS72" s="394"/>
      <c r="CT72" s="394"/>
      <c r="CU72" s="394"/>
      <c r="CV72" s="394"/>
      <c r="CW72" s="394"/>
      <c r="CX72" s="554">
        <v>0</v>
      </c>
      <c r="CY72" s="554">
        <v>12423019.010974193</v>
      </c>
      <c r="CZ72" s="554">
        <v>0</v>
      </c>
      <c r="DA72" s="554">
        <v>12472036.366246205</v>
      </c>
      <c r="DB72" s="28"/>
      <c r="DC72" s="339"/>
      <c r="DE72" s="51">
        <v>0</v>
      </c>
      <c r="DF72" s="395"/>
      <c r="DG72" s="395"/>
      <c r="DH72" s="395"/>
      <c r="DI72" s="395"/>
      <c r="DJ72" s="395"/>
      <c r="DK72" s="395"/>
      <c r="DL72" s="395"/>
      <c r="DM72" s="395"/>
      <c r="DN72" s="28"/>
      <c r="DO72" s="339"/>
      <c r="DP72" s="473" t="s">
        <v>2969</v>
      </c>
      <c r="DQ72" s="31"/>
      <c r="DR72" s="15"/>
    </row>
    <row r="73" spans="1:122" ht="15">
      <c r="C73" s="471" t="s">
        <v>32</v>
      </c>
      <c r="D73" s="558" t="s">
        <v>2984</v>
      </c>
      <c r="E73" s="5">
        <v>220737</v>
      </c>
      <c r="F73" s="5">
        <v>93019</v>
      </c>
      <c r="G73" s="5">
        <v>157517</v>
      </c>
      <c r="H73" s="8"/>
      <c r="I73" s="472" t="s">
        <v>2895</v>
      </c>
      <c r="J73" s="9"/>
      <c r="K73" s="9"/>
      <c r="L73" s="9"/>
      <c r="M73" s="14"/>
      <c r="N73" s="9"/>
      <c r="O73" s="9"/>
      <c r="P73" s="14"/>
      <c r="Q73" s="9"/>
      <c r="R73" s="9"/>
      <c r="S73" s="14"/>
      <c r="T73" s="31"/>
      <c r="U73" s="10"/>
      <c r="V73" s="64"/>
      <c r="W73" s="22"/>
      <c r="X73" s="65"/>
      <c r="Y73" s="16"/>
      <c r="Z73" s="64"/>
      <c r="AA73" s="64"/>
      <c r="AB73" s="39"/>
      <c r="AC73" s="39"/>
      <c r="AD73" s="18"/>
      <c r="AE73" s="18"/>
      <c r="AF73" s="39"/>
      <c r="AG73" s="39"/>
      <c r="AH73" s="18"/>
      <c r="AI73" s="18"/>
      <c r="AJ73" s="257"/>
      <c r="AK73" s="257"/>
      <c r="AL73" s="257"/>
      <c r="AM73" s="257"/>
      <c r="AN73" s="18"/>
      <c r="AO73" s="18"/>
      <c r="AP73" s="257"/>
      <c r="AQ73" s="257"/>
      <c r="AR73" s="257"/>
      <c r="AS73" s="257"/>
      <c r="AT73" s="18"/>
      <c r="AU73" s="18"/>
      <c r="AV73" s="257"/>
      <c r="AW73" s="51"/>
      <c r="AX73" s="51"/>
      <c r="AY73" s="18"/>
      <c r="AZ73" s="18"/>
      <c r="BA73" s="257"/>
      <c r="BB73" s="51"/>
      <c r="BC73" s="51"/>
      <c r="BD73" s="51"/>
      <c r="BE73" s="18"/>
      <c r="BF73" s="18"/>
      <c r="BG73" s="257"/>
      <c r="BH73" s="257"/>
      <c r="BI73" s="257"/>
      <c r="BJ73" s="18"/>
      <c r="BK73" s="429"/>
      <c r="BL73" s="257"/>
      <c r="BM73" s="395"/>
      <c r="BN73" s="395"/>
      <c r="BO73" s="42"/>
      <c r="BP73" s="51"/>
      <c r="BQ73" s="51"/>
      <c r="BR73" s="51"/>
      <c r="BS73" s="51"/>
      <c r="BT73" s="51"/>
      <c r="BU73" s="18"/>
      <c r="BV73" s="429"/>
      <c r="BW73" s="394"/>
      <c r="BX73" s="394"/>
      <c r="BY73" s="394"/>
      <c r="BZ73" s="394"/>
      <c r="CA73" s="394"/>
      <c r="CB73" s="394"/>
      <c r="CC73" s="394"/>
      <c r="CD73" s="394"/>
      <c r="CE73" s="394"/>
      <c r="CF73" s="28"/>
      <c r="CG73" s="28"/>
      <c r="CH73" s="394"/>
      <c r="CI73" s="394"/>
      <c r="CJ73" s="394"/>
      <c r="CK73" s="394"/>
      <c r="CL73" s="394"/>
      <c r="CM73" s="394"/>
      <c r="CN73" s="394"/>
      <c r="CO73" s="394"/>
      <c r="CP73" s="394"/>
      <c r="CQ73" s="28"/>
      <c r="CR73" s="28"/>
      <c r="CS73" s="394"/>
      <c r="CT73" s="394"/>
      <c r="CU73" s="394"/>
      <c r="CV73" s="394"/>
      <c r="CW73" s="394"/>
      <c r="CX73" s="554">
        <v>0</v>
      </c>
      <c r="CY73" s="554">
        <v>0</v>
      </c>
      <c r="CZ73" s="394"/>
      <c r="DA73" s="394"/>
      <c r="DB73" s="28"/>
      <c r="DC73" s="28"/>
      <c r="DE73" s="394"/>
      <c r="DF73" s="395"/>
      <c r="DG73" s="395"/>
      <c r="DH73" s="395"/>
      <c r="DI73" s="395"/>
      <c r="DJ73" s="395"/>
      <c r="DK73" s="395"/>
      <c r="DL73" s="395"/>
      <c r="DM73" s="395"/>
      <c r="DN73" s="28"/>
      <c r="DO73" s="28"/>
      <c r="DP73" s="473"/>
      <c r="DQ73" s="31"/>
      <c r="DR73" s="15"/>
    </row>
    <row r="74" spans="1:122" customFormat="1" ht="15"/>
    <row r="75" spans="1:122" s="2" customFormat="1">
      <c r="DQ75" s="467"/>
    </row>
    <row r="76" spans="1:122" ht="15">
      <c r="C76" s="591" t="s">
        <v>229</v>
      </c>
      <c r="D76" s="577"/>
      <c r="E76" s="577"/>
      <c r="F76" s="577"/>
      <c r="G76" s="577"/>
      <c r="H76" s="577"/>
      <c r="I76" s="577"/>
      <c r="J76" s="58"/>
      <c r="K76" s="58"/>
      <c r="L76" s="58"/>
      <c r="M76" s="59"/>
      <c r="N76" s="58"/>
      <c r="O76" s="58"/>
      <c r="P76" s="58"/>
      <c r="Q76" s="59"/>
      <c r="R76" s="59"/>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59"/>
      <c r="BH76" s="59"/>
      <c r="BI76" s="59"/>
      <c r="BJ76" s="59"/>
      <c r="BK76" s="59"/>
      <c r="BL76" s="59"/>
      <c r="BM76" s="59"/>
      <c r="BN76" s="59"/>
      <c r="BO76" s="59"/>
      <c r="BP76" s="59"/>
      <c r="BQ76" s="59"/>
      <c r="BR76" s="59"/>
      <c r="BS76" s="59"/>
      <c r="BT76" s="59"/>
      <c r="BU76" s="59"/>
      <c r="BV76" s="59"/>
      <c r="BW76" s="59"/>
      <c r="BX76" s="59"/>
      <c r="BY76" s="59"/>
      <c r="BZ76" s="59"/>
      <c r="CA76" s="59"/>
      <c r="CB76" s="59"/>
      <c r="CC76" s="59"/>
      <c r="CD76" s="59"/>
      <c r="CE76" s="59"/>
      <c r="CF76" s="59"/>
      <c r="CG76" s="59"/>
      <c r="CH76" s="59"/>
      <c r="CI76" s="59"/>
      <c r="CJ76" s="59"/>
      <c r="CK76" s="59"/>
      <c r="CL76" s="59"/>
      <c r="CM76" s="59"/>
      <c r="CN76" s="59"/>
      <c r="CO76" s="59"/>
      <c r="CP76" s="59"/>
      <c r="CQ76" s="59"/>
      <c r="CR76" s="59"/>
      <c r="CS76" s="59"/>
      <c r="CT76" s="59"/>
      <c r="CU76" s="59"/>
      <c r="CV76" s="487"/>
      <c r="CW76" s="487"/>
      <c r="CX76" s="59"/>
      <c r="CY76" s="59"/>
      <c r="DB76" s="59"/>
      <c r="DC76" s="59"/>
      <c r="DE76" s="59"/>
      <c r="DF76" s="59"/>
      <c r="DG76" s="59"/>
      <c r="DH76" s="487"/>
      <c r="DI76" s="487"/>
      <c r="DJ76" s="59"/>
      <c r="DK76" s="59"/>
      <c r="DN76" s="59"/>
      <c r="DO76" s="59"/>
    </row>
    <row r="77" spans="1:122" ht="15">
      <c r="C77" s="35" t="s">
        <v>38</v>
      </c>
      <c r="D77" s="579" t="s">
        <v>230</v>
      </c>
      <c r="E77" s="579"/>
      <c r="F77" s="577"/>
      <c r="G77" s="577"/>
      <c r="H77" s="577"/>
      <c r="I77" s="577"/>
      <c r="J77" s="60"/>
      <c r="L77" s="60"/>
      <c r="M77" s="61"/>
      <c r="CX77" s="63"/>
      <c r="DJ77" s="63"/>
    </row>
    <row r="78" spans="1:122" ht="15">
      <c r="C78" s="36" t="s">
        <v>231</v>
      </c>
      <c r="D78" s="579" t="s">
        <v>232</v>
      </c>
      <c r="E78" s="579"/>
      <c r="F78" s="577"/>
      <c r="G78" s="577"/>
      <c r="H78" s="577"/>
      <c r="I78" s="577"/>
      <c r="J78" s="60"/>
      <c r="K78" s="60"/>
      <c r="L78" s="60"/>
      <c r="M78" s="61"/>
    </row>
    <row r="79" spans="1:122" ht="15">
      <c r="C79" s="37" t="s">
        <v>32</v>
      </c>
      <c r="D79" s="576" t="s">
        <v>233</v>
      </c>
      <c r="E79" s="576"/>
      <c r="F79" s="577"/>
      <c r="G79" s="577"/>
      <c r="H79" s="577"/>
      <c r="I79" s="577"/>
      <c r="J79" s="60"/>
      <c r="K79" s="62"/>
      <c r="L79" s="60"/>
      <c r="M79" s="61"/>
    </row>
    <row r="80" spans="1:122" ht="15">
      <c r="C80" s="37" t="s">
        <v>29</v>
      </c>
      <c r="D80" s="576" t="s">
        <v>234</v>
      </c>
      <c r="E80" s="576"/>
      <c r="F80" s="577"/>
      <c r="G80" s="577"/>
      <c r="H80" s="577"/>
      <c r="I80" s="577"/>
      <c r="J80" s="60"/>
      <c r="K80" s="60"/>
      <c r="L80" s="60"/>
      <c r="M80" s="61"/>
    </row>
    <row r="81" spans="2:122" ht="15">
      <c r="C81" s="37" t="s">
        <v>43</v>
      </c>
      <c r="D81" s="576" t="s">
        <v>235</v>
      </c>
      <c r="E81" s="576"/>
      <c r="F81" s="577"/>
      <c r="G81" s="577"/>
      <c r="H81" s="577"/>
      <c r="I81" s="577"/>
      <c r="J81" s="60"/>
      <c r="L81" s="60"/>
      <c r="M81" s="61"/>
      <c r="DP81" s="15"/>
      <c r="DQ81" s="466"/>
      <c r="DR81" s="15"/>
    </row>
    <row r="82" spans="2:122">
      <c r="C82" s="37"/>
      <c r="D82" s="57"/>
      <c r="E82" s="57"/>
      <c r="F82" s="57"/>
      <c r="G82" s="57"/>
      <c r="H82" s="57"/>
      <c r="I82" s="57"/>
      <c r="J82" s="60"/>
      <c r="K82" s="60"/>
      <c r="L82" s="60"/>
      <c r="M82" s="61"/>
      <c r="DP82" s="15"/>
      <c r="DQ82" s="466"/>
      <c r="DR82" s="15"/>
    </row>
    <row r="83" spans="2:122">
      <c r="B83" s="232"/>
      <c r="C83" s="233" t="s">
        <v>231</v>
      </c>
      <c r="D83" s="57"/>
      <c r="E83" s="57"/>
      <c r="F83" s="57"/>
      <c r="G83" s="57"/>
      <c r="H83" s="57"/>
      <c r="I83" s="57"/>
      <c r="J83" s="60"/>
      <c r="K83" s="60"/>
      <c r="L83" s="60"/>
      <c r="M83" s="61"/>
      <c r="DP83" s="15"/>
      <c r="DQ83" s="466"/>
      <c r="DR83" s="15"/>
    </row>
    <row r="84" spans="2:122">
      <c r="B84" s="235"/>
      <c r="C84" s="233" t="s">
        <v>1480</v>
      </c>
      <c r="I84" s="57"/>
      <c r="DP84" s="15"/>
      <c r="DQ84" s="466"/>
      <c r="DR84" s="15"/>
    </row>
    <row r="85" spans="2:122">
      <c r="B85" s="234"/>
      <c r="C85" s="233" t="s">
        <v>1479</v>
      </c>
      <c r="I85" s="57"/>
      <c r="DP85" s="15"/>
      <c r="DQ85" s="466"/>
      <c r="DR85" s="15"/>
    </row>
    <row r="86" spans="2:122">
      <c r="B86" s="453"/>
      <c r="C86" s="454" t="s">
        <v>2784</v>
      </c>
      <c r="D86" s="57"/>
      <c r="E86" s="57"/>
      <c r="I86" s="57"/>
      <c r="DP86" s="15"/>
      <c r="DQ86" s="466"/>
      <c r="DR86" s="15"/>
    </row>
    <row r="87" spans="2:122">
      <c r="I87" s="57"/>
      <c r="DP87" s="15"/>
      <c r="DQ87" s="466"/>
      <c r="DR87" s="15"/>
    </row>
    <row r="88" spans="2:122">
      <c r="I88" s="57"/>
      <c r="DP88" s="15"/>
      <c r="DQ88" s="466"/>
      <c r="DR88" s="15"/>
    </row>
    <row r="89" spans="2:122">
      <c r="I89" s="57"/>
      <c r="DP89" s="15"/>
      <c r="DQ89" s="466"/>
      <c r="DR89" s="15"/>
    </row>
    <row r="90" spans="2:122">
      <c r="I90" s="57"/>
      <c r="DP90" s="15"/>
      <c r="DQ90" s="466"/>
      <c r="DR90" s="15"/>
    </row>
    <row r="91" spans="2:122">
      <c r="I91" s="57"/>
      <c r="DP91" s="15"/>
      <c r="DQ91" s="466"/>
      <c r="DR91" s="15"/>
    </row>
    <row r="92" spans="2:122">
      <c r="I92" s="57"/>
      <c r="DP92" s="15"/>
      <c r="DQ92" s="466"/>
      <c r="DR92" s="15"/>
    </row>
  </sheetData>
  <mergeCells count="33">
    <mergeCell ref="CH1:CR1"/>
    <mergeCell ref="CH2:CR2"/>
    <mergeCell ref="C76:I76"/>
    <mergeCell ref="C1:C3"/>
    <mergeCell ref="AF1:AI1"/>
    <mergeCell ref="BL2:BV2"/>
    <mergeCell ref="BW2:CG2"/>
    <mergeCell ref="BW1:CG1"/>
    <mergeCell ref="AP1:AU1"/>
    <mergeCell ref="AV1:AZ1"/>
    <mergeCell ref="BA1:BF1"/>
    <mergeCell ref="BG1:BK1"/>
    <mergeCell ref="BL1:BV1"/>
    <mergeCell ref="AJ1:AO1"/>
    <mergeCell ref="D81:I81"/>
    <mergeCell ref="X1:AA1"/>
    <mergeCell ref="AB1:AE1"/>
    <mergeCell ref="D77:I77"/>
    <mergeCell ref="D78:I78"/>
    <mergeCell ref="D79:I79"/>
    <mergeCell ref="D80:I80"/>
    <mergeCell ref="E1:E3"/>
    <mergeCell ref="D1:D3"/>
    <mergeCell ref="F1:F3"/>
    <mergeCell ref="G1:G3"/>
    <mergeCell ref="H1:H3"/>
    <mergeCell ref="J1:W1"/>
    <mergeCell ref="I1:I3"/>
    <mergeCell ref="DE1:DO1"/>
    <mergeCell ref="DE2:DO2"/>
    <mergeCell ref="CS1:DC1"/>
    <mergeCell ref="CS2:DC2"/>
    <mergeCell ref="DP1:DP3"/>
  </mergeCells>
  <phoneticPr fontId="122" type="noConversion"/>
  <pageMargins left="0.7" right="0.7" top="0.75" bottom="0.75" header="0.3" footer="0.3"/>
  <pageSetup scale="32" orientation="portrait" r:id="rId1"/>
  <ignoredErrors>
    <ignoredError sqref="CI56:CJ56" formula="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BF5B3-422E-4DC3-904C-E099D260747A}">
  <sheetPr>
    <tabColor rgb="FF92D050"/>
    <pageSetUpPr fitToPage="1"/>
  </sheetPr>
  <dimension ref="A1:AT320"/>
  <sheetViews>
    <sheetView topLeftCell="B1" zoomScale="85" zoomScaleNormal="85" workbookViewId="0">
      <pane ySplit="15" topLeftCell="A16" activePane="bottomLeft" state="frozen"/>
      <selection pane="bottomLeft" activeCell="B1" sqref="A1:XFD1048576"/>
    </sheetView>
  </sheetViews>
  <sheetFormatPr defaultColWidth="13.42578125" defaultRowHeight="15"/>
  <cols>
    <col min="1" max="1" width="18.140625" style="250" bestFit="1" customWidth="1"/>
    <col min="2" max="4" width="9.42578125" style="250" bestFit="1" customWidth="1"/>
    <col min="5" max="9" width="9.42578125" style="250" customWidth="1"/>
    <col min="10" max="10" width="35.140625" style="250" bestFit="1" customWidth="1"/>
    <col min="11" max="12" width="10.5703125" style="250" bestFit="1" customWidth="1"/>
    <col min="13" max="13" width="9.42578125" style="250" bestFit="1" customWidth="1"/>
    <col min="14" max="14" width="91" style="430" bestFit="1" customWidth="1"/>
    <col min="15" max="15" width="19.85546875" style="430" customWidth="1"/>
    <col min="16" max="16" width="27.140625" style="430" bestFit="1" customWidth="1"/>
    <col min="17" max="17" width="10.85546875" style="250" bestFit="1" customWidth="1"/>
    <col min="18" max="18" width="12.85546875" style="250" customWidth="1"/>
    <col min="19" max="20" width="12.140625" style="250" bestFit="1" customWidth="1"/>
    <col min="21" max="21" width="10.42578125" style="430" customWidth="1"/>
    <col min="22" max="22" width="13.85546875" style="416" bestFit="1" customWidth="1"/>
    <col min="23" max="23" width="9.42578125" style="431" bestFit="1" customWidth="1"/>
    <col min="24" max="26" width="12.42578125" style="416" bestFit="1" customWidth="1"/>
    <col min="27" max="27" width="7.140625" style="416" customWidth="1"/>
    <col min="28" max="28" width="10" style="250" customWidth="1"/>
    <col min="29" max="29" width="17.5703125" style="430" customWidth="1"/>
    <col min="30" max="30" width="9.42578125" style="430" bestFit="1" customWidth="1"/>
    <col min="31" max="31" width="9.5703125" style="430" customWidth="1"/>
    <col min="32" max="32" width="9.42578125" style="430" bestFit="1" customWidth="1"/>
    <col min="33" max="33" width="9.5703125" style="430" customWidth="1"/>
    <col min="34" max="34" width="18.5703125" style="430" customWidth="1"/>
    <col min="35" max="36" width="9.42578125" style="250" bestFit="1" customWidth="1"/>
    <col min="37" max="38" width="12.140625" style="250" bestFit="1" customWidth="1"/>
    <col min="39" max="39" width="9.42578125" style="250" customWidth="1"/>
    <col min="40" max="42" width="9.42578125" style="250" bestFit="1" customWidth="1"/>
    <col min="43" max="43" width="15" style="250" bestFit="1" customWidth="1"/>
    <col min="44" max="44" width="9.42578125" style="430" bestFit="1" customWidth="1"/>
    <col min="45" max="16384" width="13.42578125" style="250"/>
  </cols>
  <sheetData>
    <row r="1" spans="1:44" hidden="1">
      <c r="B1" s="599" t="s">
        <v>1779</v>
      </c>
      <c r="C1" s="599"/>
      <c r="D1" s="599"/>
      <c r="E1" s="599"/>
      <c r="F1" s="599"/>
      <c r="G1" s="599"/>
      <c r="H1" s="599"/>
      <c r="I1" s="599"/>
      <c r="J1" s="599"/>
      <c r="K1" s="599"/>
      <c r="L1" s="599"/>
      <c r="M1" s="599"/>
      <c r="N1" s="599"/>
      <c r="O1" s="599"/>
      <c r="P1" s="599"/>
      <c r="Q1" s="599"/>
      <c r="R1" s="599"/>
      <c r="S1" s="599"/>
      <c r="T1" s="599"/>
    </row>
    <row r="2" spans="1:44" hidden="1">
      <c r="B2" s="595" t="s">
        <v>1186</v>
      </c>
      <c r="C2" s="595"/>
      <c r="D2" s="595"/>
      <c r="E2" s="595"/>
      <c r="F2" s="595"/>
      <c r="G2" s="595"/>
      <c r="H2" s="595"/>
      <c r="I2" s="595"/>
      <c r="J2" s="595"/>
      <c r="K2" s="595"/>
      <c r="L2" s="595"/>
      <c r="M2" s="595"/>
      <c r="N2" s="596" t="s">
        <v>1780</v>
      </c>
      <c r="O2" s="596"/>
      <c r="P2" s="596"/>
      <c r="Q2" s="596"/>
      <c r="R2" s="596"/>
      <c r="S2" s="596"/>
      <c r="T2" s="596"/>
    </row>
    <row r="3" spans="1:44" hidden="1">
      <c r="B3" s="597" t="s">
        <v>1781</v>
      </c>
      <c r="C3" s="597"/>
      <c r="D3" s="597"/>
      <c r="E3" s="597"/>
      <c r="F3" s="597"/>
      <c r="G3" s="597"/>
      <c r="H3" s="597"/>
      <c r="I3" s="597"/>
      <c r="J3" s="597"/>
      <c r="K3" s="597"/>
      <c r="L3" s="597"/>
      <c r="M3" s="597"/>
      <c r="N3" s="598" t="s">
        <v>1782</v>
      </c>
      <c r="O3" s="598"/>
      <c r="P3" s="598"/>
      <c r="Q3" s="598"/>
      <c r="R3" s="598"/>
      <c r="S3" s="598"/>
      <c r="T3" s="598"/>
    </row>
    <row r="4" spans="1:44" hidden="1">
      <c r="B4" s="595" t="s">
        <v>1188</v>
      </c>
      <c r="C4" s="595"/>
      <c r="D4" s="595"/>
      <c r="E4" s="595"/>
      <c r="F4" s="595"/>
      <c r="G4" s="595"/>
      <c r="H4" s="595"/>
      <c r="I4" s="595"/>
      <c r="J4" s="595"/>
      <c r="K4" s="595"/>
      <c r="L4" s="595"/>
      <c r="M4" s="595"/>
      <c r="N4" s="596" t="s">
        <v>1783</v>
      </c>
      <c r="O4" s="596"/>
      <c r="P4" s="596"/>
      <c r="Q4" s="596"/>
      <c r="R4" s="596"/>
      <c r="S4" s="596"/>
      <c r="T4" s="596"/>
    </row>
    <row r="5" spans="1:44" hidden="1">
      <c r="B5" s="597" t="s">
        <v>1784</v>
      </c>
      <c r="C5" s="597"/>
      <c r="D5" s="597"/>
      <c r="E5" s="597"/>
      <c r="F5" s="597"/>
      <c r="G5" s="597"/>
      <c r="H5" s="597"/>
      <c r="I5" s="597"/>
      <c r="J5" s="597"/>
      <c r="K5" s="597"/>
      <c r="L5" s="597"/>
      <c r="M5" s="597"/>
      <c r="N5" s="598" t="s">
        <v>1785</v>
      </c>
      <c r="O5" s="598"/>
      <c r="P5" s="598"/>
      <c r="Q5" s="598"/>
      <c r="R5" s="598"/>
      <c r="S5" s="598"/>
      <c r="T5" s="598"/>
    </row>
    <row r="6" spans="1:44" hidden="1">
      <c r="B6" s="595" t="s">
        <v>1786</v>
      </c>
      <c r="C6" s="595"/>
      <c r="D6" s="595"/>
      <c r="E6" s="595"/>
      <c r="F6" s="595"/>
      <c r="G6" s="595"/>
      <c r="H6" s="595"/>
      <c r="I6" s="595"/>
      <c r="J6" s="595"/>
      <c r="K6" s="595"/>
      <c r="L6" s="595"/>
      <c r="M6" s="595"/>
      <c r="N6" s="596" t="s">
        <v>1787</v>
      </c>
      <c r="O6" s="596"/>
      <c r="P6" s="596"/>
      <c r="Q6" s="596"/>
      <c r="R6" s="596"/>
      <c r="S6" s="596"/>
      <c r="T6" s="596"/>
    </row>
    <row r="7" spans="1:44" hidden="1">
      <c r="B7" s="597" t="s">
        <v>1788</v>
      </c>
      <c r="C7" s="597"/>
      <c r="D7" s="597"/>
      <c r="E7" s="597"/>
      <c r="F7" s="597"/>
      <c r="G7" s="597"/>
      <c r="H7" s="597"/>
      <c r="I7" s="597"/>
      <c r="J7" s="597"/>
      <c r="K7" s="597"/>
      <c r="L7" s="597"/>
      <c r="M7" s="597"/>
      <c r="N7" s="598" t="s">
        <v>1789</v>
      </c>
      <c r="O7" s="598"/>
      <c r="P7" s="598"/>
      <c r="Q7" s="598"/>
      <c r="R7" s="598"/>
      <c r="S7" s="598"/>
      <c r="T7" s="598"/>
    </row>
    <row r="8" spans="1:44" hidden="1">
      <c r="B8" s="595" t="s">
        <v>1790</v>
      </c>
      <c r="C8" s="595"/>
      <c r="D8" s="595"/>
      <c r="E8" s="595"/>
      <c r="F8" s="595"/>
      <c r="G8" s="595"/>
      <c r="H8" s="595"/>
      <c r="I8" s="595"/>
      <c r="J8" s="595"/>
      <c r="K8" s="595"/>
      <c r="L8" s="595"/>
      <c r="M8" s="595"/>
      <c r="N8" s="596" t="s">
        <v>1791</v>
      </c>
      <c r="O8" s="596"/>
      <c r="P8" s="596"/>
      <c r="Q8" s="596"/>
      <c r="R8" s="596"/>
      <c r="S8" s="596"/>
      <c r="T8" s="596"/>
    </row>
    <row r="9" spans="1:44" hidden="1">
      <c r="B9" s="597" t="s">
        <v>1792</v>
      </c>
      <c r="C9" s="597"/>
      <c r="D9" s="597"/>
      <c r="E9" s="597"/>
      <c r="F9" s="597"/>
      <c r="G9" s="597"/>
      <c r="H9" s="597"/>
      <c r="I9" s="597"/>
      <c r="J9" s="597"/>
      <c r="K9" s="597"/>
      <c r="L9" s="597"/>
      <c r="M9" s="597"/>
      <c r="N9" s="598" t="s">
        <v>1793</v>
      </c>
      <c r="O9" s="598"/>
      <c r="P9" s="598"/>
      <c r="Q9" s="598"/>
      <c r="R9" s="598"/>
      <c r="S9" s="598"/>
      <c r="T9" s="598"/>
    </row>
    <row r="10" spans="1:44" hidden="1">
      <c r="B10" s="595" t="s">
        <v>1187</v>
      </c>
      <c r="C10" s="595"/>
      <c r="D10" s="595"/>
      <c r="E10" s="595"/>
      <c r="F10" s="595"/>
      <c r="G10" s="595"/>
      <c r="H10" s="595"/>
      <c r="I10" s="595"/>
      <c r="J10" s="595"/>
      <c r="K10" s="595"/>
      <c r="L10" s="595"/>
      <c r="M10" s="595"/>
      <c r="N10" s="596" t="s">
        <v>1794</v>
      </c>
      <c r="O10" s="596"/>
      <c r="P10" s="596"/>
      <c r="Q10" s="596"/>
      <c r="R10" s="596"/>
      <c r="S10" s="596"/>
      <c r="T10" s="596"/>
    </row>
    <row r="11" spans="1:44" hidden="1">
      <c r="B11" s="597" t="s">
        <v>1795</v>
      </c>
      <c r="C11" s="597"/>
      <c r="D11" s="597"/>
      <c r="E11" s="597"/>
      <c r="F11" s="597"/>
      <c r="G11" s="597"/>
      <c r="H11" s="597"/>
      <c r="I11" s="597"/>
      <c r="J11" s="597"/>
      <c r="K11" s="597"/>
      <c r="L11" s="597"/>
      <c r="M11" s="597"/>
      <c r="N11" s="598" t="s">
        <v>1796</v>
      </c>
      <c r="O11" s="598"/>
      <c r="P11" s="598"/>
      <c r="Q11" s="598"/>
      <c r="R11" s="598"/>
      <c r="S11" s="598"/>
      <c r="T11" s="598"/>
    </row>
    <row r="12" spans="1:44" hidden="1">
      <c r="B12" s="595" t="s">
        <v>1484</v>
      </c>
      <c r="C12" s="595"/>
      <c r="D12" s="595"/>
      <c r="E12" s="595"/>
      <c r="F12" s="595"/>
      <c r="G12" s="595"/>
      <c r="H12" s="595"/>
      <c r="I12" s="595"/>
      <c r="J12" s="595"/>
      <c r="K12" s="595"/>
      <c r="L12" s="595"/>
      <c r="M12" s="595"/>
      <c r="N12" s="596" t="s">
        <v>1797</v>
      </c>
      <c r="O12" s="596"/>
      <c r="P12" s="596"/>
      <c r="Q12" s="596"/>
      <c r="R12" s="596"/>
      <c r="S12" s="596"/>
      <c r="T12" s="596"/>
    </row>
    <row r="13" spans="1:44" hidden="1">
      <c r="B13" s="597" t="s">
        <v>1798</v>
      </c>
      <c r="C13" s="597"/>
      <c r="D13" s="597"/>
      <c r="E13" s="597"/>
      <c r="F13" s="597"/>
      <c r="G13" s="597"/>
      <c r="H13" s="597"/>
      <c r="I13" s="597"/>
      <c r="J13" s="597"/>
      <c r="K13" s="597"/>
      <c r="L13" s="597"/>
      <c r="M13" s="597"/>
      <c r="N13" s="598" t="s">
        <v>1799</v>
      </c>
      <c r="O13" s="598"/>
      <c r="P13" s="598"/>
      <c r="Q13" s="598"/>
      <c r="R13" s="598"/>
      <c r="S13" s="598"/>
      <c r="T13" s="598"/>
    </row>
    <row r="14" spans="1:44" hidden="1">
      <c r="B14" s="595" t="s">
        <v>1800</v>
      </c>
      <c r="C14" s="595"/>
      <c r="D14" s="595"/>
      <c r="E14" s="595"/>
      <c r="F14" s="595"/>
      <c r="G14" s="595"/>
      <c r="H14" s="595"/>
      <c r="I14" s="595"/>
      <c r="J14" s="595"/>
      <c r="K14" s="595"/>
      <c r="L14" s="595"/>
      <c r="M14" s="595"/>
      <c r="N14" s="596" t="s">
        <v>1801</v>
      </c>
      <c r="O14" s="596"/>
      <c r="P14" s="596"/>
      <c r="Q14" s="596"/>
      <c r="R14" s="596"/>
      <c r="S14" s="596"/>
      <c r="T14" s="596"/>
    </row>
    <row r="15" spans="1:44" s="447" customFormat="1" ht="111.75" customHeight="1">
      <c r="A15" s="260" t="s">
        <v>1189</v>
      </c>
      <c r="B15" s="260" t="s">
        <v>1191</v>
      </c>
      <c r="C15" s="260" t="s">
        <v>1802</v>
      </c>
      <c r="D15" s="260" t="s">
        <v>1803</v>
      </c>
      <c r="E15" s="260" t="s">
        <v>2732</v>
      </c>
      <c r="F15" s="278" t="s">
        <v>1500</v>
      </c>
      <c r="G15" s="278" t="s">
        <v>1501</v>
      </c>
      <c r="H15" s="278" t="s">
        <v>1502</v>
      </c>
      <c r="I15" s="249" t="s">
        <v>1503</v>
      </c>
      <c r="J15" s="249" t="s">
        <v>1506</v>
      </c>
      <c r="K15" s="278" t="s">
        <v>2733</v>
      </c>
      <c r="L15" s="444" t="s">
        <v>277</v>
      </c>
      <c r="M15" s="260" t="s">
        <v>1804</v>
      </c>
      <c r="N15" s="260" t="s">
        <v>1805</v>
      </c>
      <c r="O15" s="261" t="s">
        <v>1806</v>
      </c>
      <c r="P15" s="261" t="s">
        <v>1807</v>
      </c>
      <c r="Q15" s="261" t="s">
        <v>1808</v>
      </c>
      <c r="R15" s="445" t="s">
        <v>1809</v>
      </c>
      <c r="S15" s="261" t="s">
        <v>1810</v>
      </c>
      <c r="T15" s="261" t="s">
        <v>1811</v>
      </c>
      <c r="U15" s="260" t="s">
        <v>1812</v>
      </c>
      <c r="V15" s="262" t="s">
        <v>1813</v>
      </c>
      <c r="W15" s="262" t="s">
        <v>1814</v>
      </c>
      <c r="X15" s="262" t="s">
        <v>1815</v>
      </c>
      <c r="Y15" s="262" t="s">
        <v>1816</v>
      </c>
      <c r="Z15" s="445" t="s">
        <v>1817</v>
      </c>
      <c r="AA15" s="262" t="s">
        <v>1818</v>
      </c>
      <c r="AB15" s="260" t="s">
        <v>1819</v>
      </c>
      <c r="AC15" s="260" t="s">
        <v>1820</v>
      </c>
      <c r="AD15" s="260" t="s">
        <v>1821</v>
      </c>
      <c r="AE15" s="260" t="s">
        <v>1822</v>
      </c>
      <c r="AF15" s="260" t="s">
        <v>1823</v>
      </c>
      <c r="AG15" s="260" t="s">
        <v>1824</v>
      </c>
      <c r="AH15" s="260" t="s">
        <v>1825</v>
      </c>
      <c r="AI15" s="260" t="s">
        <v>1826</v>
      </c>
      <c r="AJ15" s="260" t="s">
        <v>1827</v>
      </c>
      <c r="AK15" s="260" t="s">
        <v>1828</v>
      </c>
      <c r="AL15" s="260" t="s">
        <v>1829</v>
      </c>
      <c r="AM15" s="446" t="s">
        <v>1830</v>
      </c>
      <c r="AN15" s="446" t="s">
        <v>1831</v>
      </c>
      <c r="AO15" s="446" t="s">
        <v>1832</v>
      </c>
      <c r="AP15" s="446" t="s">
        <v>1833</v>
      </c>
      <c r="AQ15" s="444" t="s">
        <v>1704</v>
      </c>
      <c r="AR15" s="446" t="s">
        <v>288</v>
      </c>
    </row>
    <row r="16" spans="1:44" hidden="1">
      <c r="B16" s="250">
        <v>200433</v>
      </c>
      <c r="C16" s="250">
        <v>31144</v>
      </c>
      <c r="D16" s="250">
        <v>51764</v>
      </c>
      <c r="F16" s="250" t="e">
        <v>#N/A</v>
      </c>
      <c r="G16" s="250" t="e">
        <v>#N/A</v>
      </c>
      <c r="H16" s="250" t="e">
        <v>#N/A</v>
      </c>
      <c r="I16" s="250" t="s">
        <v>1504</v>
      </c>
      <c r="J16" s="250">
        <v>0</v>
      </c>
      <c r="K16" s="250">
        <v>0</v>
      </c>
      <c r="L16" s="250">
        <v>0</v>
      </c>
      <c r="M16" s="250" t="s">
        <v>1834</v>
      </c>
      <c r="N16" s="250" t="s">
        <v>1835</v>
      </c>
      <c r="O16" s="250" t="s">
        <v>1836</v>
      </c>
      <c r="P16" s="250" t="s">
        <v>1354</v>
      </c>
      <c r="Q16" s="415">
        <v>44561</v>
      </c>
      <c r="R16" s="415"/>
      <c r="S16" s="415">
        <v>43831</v>
      </c>
      <c r="T16" s="415">
        <v>42787</v>
      </c>
      <c r="U16" s="430" t="s">
        <v>1449</v>
      </c>
      <c r="V16" s="416">
        <v>100000</v>
      </c>
      <c r="W16" s="431">
        <v>2017</v>
      </c>
      <c r="X16" s="416">
        <v>110381.289</v>
      </c>
      <c r="Y16" s="416">
        <v>410000</v>
      </c>
      <c r="AA16" s="416">
        <v>0</v>
      </c>
      <c r="AC16" s="430" t="s">
        <v>1568</v>
      </c>
      <c r="AD16" s="430">
        <v>505600</v>
      </c>
      <c r="AE16" s="430" t="s">
        <v>1837</v>
      </c>
      <c r="AF16" s="430">
        <v>521071</v>
      </c>
      <c r="AG16" s="430" t="s">
        <v>1838</v>
      </c>
      <c r="AH16" s="430" t="s">
        <v>1839</v>
      </c>
      <c r="AI16" s="250">
        <v>138</v>
      </c>
      <c r="AN16" s="250" t="s">
        <v>1840</v>
      </c>
      <c r="AO16" s="250" t="s">
        <v>1840</v>
      </c>
    </row>
    <row r="17" spans="1:44" hidden="1">
      <c r="B17" s="250">
        <v>210545</v>
      </c>
      <c r="C17" s="250">
        <v>81550</v>
      </c>
      <c r="D17" s="250">
        <v>112435</v>
      </c>
      <c r="F17" s="250" t="e">
        <v>#N/A</v>
      </c>
      <c r="G17" s="250" t="e">
        <v>#N/A</v>
      </c>
      <c r="H17" s="250" t="e">
        <v>#N/A</v>
      </c>
      <c r="I17" s="250" t="s">
        <v>1504</v>
      </c>
      <c r="J17" s="250">
        <v>0</v>
      </c>
      <c r="K17" s="250">
        <v>0</v>
      </c>
      <c r="L17" s="250">
        <v>0</v>
      </c>
      <c r="M17" s="250" t="s">
        <v>1834</v>
      </c>
      <c r="N17" s="250" t="s">
        <v>1841</v>
      </c>
      <c r="O17" s="250" t="s">
        <v>1842</v>
      </c>
      <c r="P17" s="250" t="s">
        <v>1354</v>
      </c>
      <c r="Q17" s="415">
        <v>44197</v>
      </c>
      <c r="R17" s="415"/>
      <c r="S17" s="415">
        <v>44197</v>
      </c>
      <c r="T17" s="415">
        <v>43787</v>
      </c>
      <c r="U17" s="430" t="s">
        <v>1578</v>
      </c>
      <c r="V17" s="416">
        <v>1000000</v>
      </c>
      <c r="W17" s="431">
        <v>2020</v>
      </c>
      <c r="X17" s="416">
        <v>1025000</v>
      </c>
      <c r="Y17" s="416">
        <v>1000000</v>
      </c>
      <c r="AA17" s="416">
        <v>0</v>
      </c>
      <c r="AC17" s="430" t="s">
        <v>1568</v>
      </c>
      <c r="AH17" s="430" t="s">
        <v>1843</v>
      </c>
      <c r="AI17" s="250">
        <v>138</v>
      </c>
      <c r="AN17" s="250" t="s">
        <v>1840</v>
      </c>
      <c r="AO17" s="250" t="s">
        <v>1840</v>
      </c>
    </row>
    <row r="18" spans="1:44" hidden="1">
      <c r="B18" s="250">
        <v>210586</v>
      </c>
      <c r="C18" s="250">
        <v>81553</v>
      </c>
      <c r="D18" s="250">
        <v>112443</v>
      </c>
      <c r="F18" s="250" t="e">
        <v>#N/A</v>
      </c>
      <c r="G18" s="250" t="e">
        <v>#N/A</v>
      </c>
      <c r="H18" s="250" t="e">
        <v>#N/A</v>
      </c>
      <c r="I18" s="250" t="s">
        <v>1504</v>
      </c>
      <c r="J18" s="250">
        <v>0</v>
      </c>
      <c r="K18" s="250">
        <v>0</v>
      </c>
      <c r="L18" s="250">
        <v>0</v>
      </c>
      <c r="M18" s="250" t="s">
        <v>1834</v>
      </c>
      <c r="N18" s="250" t="s">
        <v>1844</v>
      </c>
      <c r="O18" s="250" t="s">
        <v>1845</v>
      </c>
      <c r="P18" s="250" t="s">
        <v>1354</v>
      </c>
      <c r="Q18" s="415">
        <v>46722</v>
      </c>
      <c r="R18" s="415"/>
      <c r="S18" s="415">
        <v>44562</v>
      </c>
      <c r="T18" s="415">
        <v>44152</v>
      </c>
      <c r="U18" s="430" t="s">
        <v>1676</v>
      </c>
      <c r="V18" s="416">
        <v>10267390.810000001</v>
      </c>
      <c r="W18" s="431">
        <v>2021</v>
      </c>
      <c r="X18" s="416">
        <v>10524075.580250001</v>
      </c>
      <c r="Y18" s="416">
        <v>10267390.810000001</v>
      </c>
      <c r="AA18" s="416">
        <v>0</v>
      </c>
      <c r="AC18" s="430" t="s">
        <v>1568</v>
      </c>
      <c r="AD18" s="430">
        <v>505602</v>
      </c>
      <c r="AE18" s="430" t="s">
        <v>1846</v>
      </c>
      <c r="AF18" s="430">
        <v>521044</v>
      </c>
      <c r="AG18" s="430" t="s">
        <v>1847</v>
      </c>
      <c r="AH18" s="430" t="s">
        <v>1848</v>
      </c>
      <c r="AI18" s="250">
        <v>138</v>
      </c>
      <c r="AN18" s="250" t="s">
        <v>1840</v>
      </c>
      <c r="AO18" s="250" t="s">
        <v>1840</v>
      </c>
    </row>
    <row r="19" spans="1:44" hidden="1">
      <c r="B19" s="250">
        <v>210543</v>
      </c>
      <c r="C19" s="250">
        <v>81557</v>
      </c>
      <c r="D19" s="250">
        <v>112451</v>
      </c>
      <c r="F19" s="250" t="e">
        <v>#N/A</v>
      </c>
      <c r="G19" s="250" t="e">
        <v>#N/A</v>
      </c>
      <c r="H19" s="250" t="e">
        <v>#N/A</v>
      </c>
      <c r="I19" s="250" t="s">
        <v>1504</v>
      </c>
      <c r="J19" s="250">
        <v>0</v>
      </c>
      <c r="K19" s="250">
        <v>0</v>
      </c>
      <c r="L19" s="250">
        <v>0</v>
      </c>
      <c r="M19" s="250" t="s">
        <v>1849</v>
      </c>
      <c r="N19" s="250" t="s">
        <v>1850</v>
      </c>
      <c r="O19" s="250" t="s">
        <v>1851</v>
      </c>
      <c r="P19" s="250" t="s">
        <v>1354</v>
      </c>
      <c r="Q19" s="415">
        <v>45658</v>
      </c>
      <c r="R19" s="415"/>
      <c r="S19" s="415">
        <v>45658</v>
      </c>
      <c r="T19" s="415">
        <v>43787</v>
      </c>
      <c r="U19" s="430" t="s">
        <v>1578</v>
      </c>
      <c r="V19" s="416">
        <v>462000</v>
      </c>
      <c r="W19" s="431">
        <v>2020</v>
      </c>
      <c r="X19" s="416">
        <v>485388.75</v>
      </c>
      <c r="Y19" s="416">
        <v>726694</v>
      </c>
      <c r="AA19" s="416">
        <v>0</v>
      </c>
      <c r="AC19" s="430" t="s">
        <v>1591</v>
      </c>
      <c r="AD19" s="430">
        <v>531409</v>
      </c>
      <c r="AE19" s="430" t="s">
        <v>1852</v>
      </c>
      <c r="AF19" s="430">
        <v>531414</v>
      </c>
      <c r="AG19" s="430" t="s">
        <v>1853</v>
      </c>
      <c r="AH19" s="430" t="s">
        <v>1854</v>
      </c>
      <c r="AI19" s="250">
        <v>115</v>
      </c>
      <c r="AN19" s="250" t="s">
        <v>1840</v>
      </c>
      <c r="AO19" s="250" t="s">
        <v>1840</v>
      </c>
    </row>
    <row r="20" spans="1:44" hidden="1">
      <c r="B20" s="250">
        <v>210543</v>
      </c>
      <c r="C20" s="250">
        <v>81557</v>
      </c>
      <c r="D20" s="250">
        <v>112452</v>
      </c>
      <c r="F20" s="250" t="e">
        <v>#N/A</v>
      </c>
      <c r="G20" s="250" t="e">
        <v>#N/A</v>
      </c>
      <c r="H20" s="250" t="e">
        <v>#N/A</v>
      </c>
      <c r="I20" s="250" t="s">
        <v>1504</v>
      </c>
      <c r="J20" s="250">
        <v>0</v>
      </c>
      <c r="K20" s="250">
        <v>0</v>
      </c>
      <c r="L20" s="250">
        <v>0</v>
      </c>
      <c r="M20" s="250" t="s">
        <v>1849</v>
      </c>
      <c r="N20" s="250" t="s">
        <v>1850</v>
      </c>
      <c r="O20" s="250" t="s">
        <v>1855</v>
      </c>
      <c r="P20" s="250" t="s">
        <v>1354</v>
      </c>
      <c r="Q20" s="415">
        <v>45658</v>
      </c>
      <c r="R20" s="415"/>
      <c r="S20" s="415">
        <v>45658</v>
      </c>
      <c r="T20" s="415">
        <v>43787</v>
      </c>
      <c r="U20" s="430" t="s">
        <v>1578</v>
      </c>
      <c r="V20" s="416">
        <v>1633500</v>
      </c>
      <c r="W20" s="431">
        <v>2020</v>
      </c>
      <c r="X20" s="416">
        <v>1716195.9375</v>
      </c>
      <c r="Y20" s="416">
        <v>437574</v>
      </c>
      <c r="AA20" s="416">
        <v>0</v>
      </c>
      <c r="AC20" s="430" t="s">
        <v>1591</v>
      </c>
      <c r="AD20" s="430">
        <v>531432</v>
      </c>
      <c r="AE20" s="430" t="s">
        <v>1856</v>
      </c>
      <c r="AF20" s="430">
        <v>531433</v>
      </c>
      <c r="AG20" s="430" t="s">
        <v>1857</v>
      </c>
      <c r="AH20" s="430" t="s">
        <v>1858</v>
      </c>
      <c r="AI20" s="250">
        <v>115</v>
      </c>
      <c r="AN20" s="250" t="s">
        <v>1840</v>
      </c>
      <c r="AO20" s="250" t="s">
        <v>1840</v>
      </c>
    </row>
    <row r="21" spans="1:44" hidden="1">
      <c r="B21" s="250">
        <v>210543</v>
      </c>
      <c r="C21" s="250">
        <v>81557</v>
      </c>
      <c r="D21" s="250">
        <v>112453</v>
      </c>
      <c r="F21" s="250" t="e">
        <v>#N/A</v>
      </c>
      <c r="G21" s="250" t="e">
        <v>#N/A</v>
      </c>
      <c r="H21" s="250" t="e">
        <v>#N/A</v>
      </c>
      <c r="I21" s="250" t="s">
        <v>1504</v>
      </c>
      <c r="J21" s="250">
        <v>0</v>
      </c>
      <c r="K21" s="250">
        <v>0</v>
      </c>
      <c r="L21" s="250">
        <v>0</v>
      </c>
      <c r="M21" s="250" t="s">
        <v>1849</v>
      </c>
      <c r="N21" s="250" t="s">
        <v>1850</v>
      </c>
      <c r="O21" s="250" t="s">
        <v>1859</v>
      </c>
      <c r="P21" s="250" t="s">
        <v>1354</v>
      </c>
      <c r="Q21" s="415">
        <v>45658</v>
      </c>
      <c r="R21" s="415"/>
      <c r="S21" s="415">
        <v>45658</v>
      </c>
      <c r="T21" s="415">
        <v>43787</v>
      </c>
      <c r="U21" s="430" t="s">
        <v>1578</v>
      </c>
      <c r="V21" s="416">
        <v>1556500</v>
      </c>
      <c r="W21" s="431">
        <v>2020</v>
      </c>
      <c r="X21" s="416">
        <v>1635297.8125</v>
      </c>
      <c r="Y21" s="416">
        <v>467574</v>
      </c>
      <c r="AA21" s="416">
        <v>0</v>
      </c>
      <c r="AC21" s="430" t="s">
        <v>1591</v>
      </c>
      <c r="AD21" s="430">
        <v>531433</v>
      </c>
      <c r="AE21" s="430" t="s">
        <v>1857</v>
      </c>
      <c r="AF21" s="430">
        <v>531464</v>
      </c>
      <c r="AG21" s="430" t="s">
        <v>1860</v>
      </c>
      <c r="AH21" s="430" t="s">
        <v>1861</v>
      </c>
      <c r="AI21" s="250">
        <v>115</v>
      </c>
      <c r="AN21" s="250" t="s">
        <v>1840</v>
      </c>
      <c r="AO21" s="250" t="s">
        <v>1840</v>
      </c>
    </row>
    <row r="22" spans="1:44" customFormat="1">
      <c r="A22" t="s">
        <v>482</v>
      </c>
      <c r="B22" s="250">
        <v>200386</v>
      </c>
      <c r="C22" s="250">
        <v>31057</v>
      </c>
      <c r="D22" s="250">
        <v>51560</v>
      </c>
      <c r="E22" s="250"/>
      <c r="F22" s="250" t="e">
        <v>#N/A</v>
      </c>
      <c r="G22" s="250" t="e">
        <v>#N/A</v>
      </c>
      <c r="H22" s="250" t="e">
        <v>#N/A</v>
      </c>
      <c r="I22" s="250" t="s">
        <v>1504</v>
      </c>
      <c r="J22" s="442" t="s">
        <v>1761</v>
      </c>
      <c r="K22" s="420" t="s">
        <v>1218</v>
      </c>
      <c r="L22" s="250" t="s">
        <v>1218</v>
      </c>
      <c r="M22" s="250" t="s">
        <v>1219</v>
      </c>
      <c r="N22" s="430" t="s">
        <v>1520</v>
      </c>
      <c r="O22" s="430" t="s">
        <v>1233</v>
      </c>
      <c r="P22" s="430" t="s">
        <v>1222</v>
      </c>
      <c r="Q22" s="415">
        <v>44885</v>
      </c>
      <c r="R22" s="432"/>
      <c r="S22" s="415">
        <v>42887</v>
      </c>
      <c r="T22" s="415">
        <v>42507</v>
      </c>
      <c r="U22" s="430" t="s">
        <v>1216</v>
      </c>
      <c r="V22" s="416">
        <v>21668581.75</v>
      </c>
      <c r="W22" s="431">
        <v>2016</v>
      </c>
      <c r="X22" s="416">
        <v>25128911.676206999</v>
      </c>
      <c r="Y22" s="416">
        <v>20716215</v>
      </c>
      <c r="Z22" s="433"/>
      <c r="AA22" s="416">
        <v>0</v>
      </c>
      <c r="AB22" s="250"/>
      <c r="AC22" s="430" t="s">
        <v>1568</v>
      </c>
      <c r="AD22" s="430">
        <v>510882</v>
      </c>
      <c r="AE22" s="430" t="s">
        <v>1234</v>
      </c>
      <c r="AF22" s="430">
        <v>510885</v>
      </c>
      <c r="AG22" s="430" t="s">
        <v>1230</v>
      </c>
      <c r="AH22" s="430" t="s">
        <v>1235</v>
      </c>
      <c r="AI22" s="250">
        <v>69</v>
      </c>
      <c r="AJ22" s="250"/>
      <c r="AK22" s="250"/>
      <c r="AL22" s="250"/>
      <c r="AM22" s="250" t="s">
        <v>1564</v>
      </c>
      <c r="AN22" s="250" t="s">
        <v>1564</v>
      </c>
      <c r="AO22" s="250"/>
      <c r="AP22" s="250" t="s">
        <v>1564</v>
      </c>
      <c r="AQ22" s="434" t="s">
        <v>1862</v>
      </c>
      <c r="AR22" s="435" t="s">
        <v>1863</v>
      </c>
    </row>
    <row r="23" spans="1:44">
      <c r="A23" t="s">
        <v>2745</v>
      </c>
      <c r="B23" s="250">
        <v>210611</v>
      </c>
      <c r="C23" s="250">
        <v>81474</v>
      </c>
      <c r="D23" s="250">
        <v>112307</v>
      </c>
      <c r="F23" s="250" t="e">
        <v>#N/A</v>
      </c>
      <c r="G23" s="250" t="e">
        <v>#N/A</v>
      </c>
      <c r="H23" s="250" t="e">
        <v>#N/A</v>
      </c>
      <c r="I23" s="250" t="s">
        <v>1504</v>
      </c>
      <c r="J23" s="442" t="s">
        <v>2740</v>
      </c>
      <c r="K23" s="250" t="s">
        <v>2734</v>
      </c>
      <c r="L23" s="250" t="s">
        <v>2734</v>
      </c>
      <c r="M23" s="250" t="s">
        <v>1219</v>
      </c>
      <c r="N23" s="430" t="s">
        <v>1715</v>
      </c>
      <c r="O23" s="430" t="s">
        <v>1716</v>
      </c>
      <c r="P23" s="430" t="s">
        <v>1386</v>
      </c>
      <c r="Q23" s="415">
        <v>45061</v>
      </c>
      <c r="R23" s="432">
        <v>45566</v>
      </c>
      <c r="S23" s="415">
        <v>45061</v>
      </c>
      <c r="T23" s="415">
        <v>44333</v>
      </c>
      <c r="U23" s="430" t="s">
        <v>1717</v>
      </c>
      <c r="V23" s="416">
        <v>9453182</v>
      </c>
      <c r="W23" s="431">
        <v>2021</v>
      </c>
      <c r="X23" s="416">
        <v>9689511.5500000007</v>
      </c>
      <c r="Y23" s="416">
        <v>12400000</v>
      </c>
      <c r="Z23" s="433">
        <v>25800000</v>
      </c>
      <c r="AA23" s="416">
        <v>0</v>
      </c>
      <c r="AC23" s="430" t="s">
        <v>1591</v>
      </c>
      <c r="AH23" s="430" t="s">
        <v>1718</v>
      </c>
      <c r="AI23" s="434">
        <v>345</v>
      </c>
      <c r="AN23" s="250" t="s">
        <v>1564</v>
      </c>
      <c r="AR23" s="435" t="s">
        <v>1719</v>
      </c>
    </row>
    <row r="24" spans="1:44">
      <c r="A24"/>
      <c r="C24" s="250">
        <v>81483</v>
      </c>
      <c r="D24" s="250">
        <v>112331</v>
      </c>
      <c r="F24" s="250" t="e">
        <v>#N/A</v>
      </c>
      <c r="G24" s="250" t="e">
        <v>#N/A</v>
      </c>
      <c r="H24" s="250" t="e">
        <v>#N/A</v>
      </c>
      <c r="I24" s="250" t="s">
        <v>1504</v>
      </c>
      <c r="J24" s="442" t="s">
        <v>2740</v>
      </c>
      <c r="K24" s="250" t="s">
        <v>1864</v>
      </c>
      <c r="L24" s="250" t="s">
        <v>1864</v>
      </c>
      <c r="M24" s="250" t="s">
        <v>1219</v>
      </c>
      <c r="N24" s="430" t="s">
        <v>1720</v>
      </c>
      <c r="O24" s="430" t="s">
        <v>1721</v>
      </c>
      <c r="P24" s="430" t="s">
        <v>1386</v>
      </c>
      <c r="R24" s="432">
        <v>45536</v>
      </c>
      <c r="U24" s="430" t="s">
        <v>1590</v>
      </c>
      <c r="Y24" s="416">
        <v>1175646</v>
      </c>
      <c r="Z24" s="433"/>
      <c r="AA24" s="416">
        <v>0</v>
      </c>
      <c r="AC24" s="430" t="s">
        <v>1591</v>
      </c>
      <c r="AH24" s="430" t="s">
        <v>1723</v>
      </c>
      <c r="AI24" s="434">
        <v>138</v>
      </c>
      <c r="AJ24" s="250">
        <v>0.04</v>
      </c>
      <c r="AN24" s="250" t="s">
        <v>1840</v>
      </c>
      <c r="AO24" s="250" t="s">
        <v>1840</v>
      </c>
      <c r="AP24" s="250" t="s">
        <v>1564</v>
      </c>
      <c r="AR24" s="430" t="s">
        <v>1865</v>
      </c>
    </row>
    <row r="25" spans="1:44" hidden="1">
      <c r="A25"/>
      <c r="B25" s="250">
        <v>210540</v>
      </c>
      <c r="C25" s="250">
        <v>81561</v>
      </c>
      <c r="D25" s="250">
        <v>112504</v>
      </c>
      <c r="F25" s="250" t="e">
        <v>#N/A</v>
      </c>
      <c r="G25" s="250" t="e">
        <v>#N/A</v>
      </c>
      <c r="H25" s="250" t="e">
        <v>#N/A</v>
      </c>
      <c r="I25" s="250" t="s">
        <v>1504</v>
      </c>
      <c r="J25" s="250">
        <v>0</v>
      </c>
      <c r="K25" s="250">
        <v>0</v>
      </c>
      <c r="L25" s="250">
        <v>0</v>
      </c>
      <c r="M25" s="250" t="s">
        <v>1866</v>
      </c>
      <c r="N25" s="250" t="s">
        <v>1637</v>
      </c>
      <c r="O25" s="250" t="s">
        <v>1867</v>
      </c>
      <c r="P25" s="250" t="s">
        <v>1354</v>
      </c>
      <c r="Q25" s="415">
        <v>45292</v>
      </c>
      <c r="R25" s="415"/>
      <c r="S25" s="415">
        <v>46023</v>
      </c>
      <c r="T25" s="415">
        <v>43787</v>
      </c>
      <c r="U25" s="430" t="s">
        <v>1578</v>
      </c>
      <c r="V25" s="416">
        <v>4139615</v>
      </c>
      <c r="W25" s="431">
        <v>2020</v>
      </c>
      <c r="X25" s="416">
        <v>4349183.0093750004</v>
      </c>
      <c r="Y25" s="416">
        <v>4139615</v>
      </c>
      <c r="AA25" s="416">
        <v>0</v>
      </c>
      <c r="AC25" s="430" t="s">
        <v>1591</v>
      </c>
      <c r="AH25" s="430" t="s">
        <v>1868</v>
      </c>
      <c r="AI25" s="250">
        <v>345</v>
      </c>
      <c r="AN25" s="250" t="s">
        <v>1840</v>
      </c>
      <c r="AO25" s="250" t="s">
        <v>1840</v>
      </c>
    </row>
    <row r="26" spans="1:44" hidden="1">
      <c r="A26"/>
      <c r="B26" s="250">
        <v>210592</v>
      </c>
      <c r="C26" s="250">
        <v>81547</v>
      </c>
      <c r="D26" s="250">
        <v>112509</v>
      </c>
      <c r="F26" s="250" t="e">
        <v>#N/A</v>
      </c>
      <c r="G26" s="250" t="e">
        <v>#N/A</v>
      </c>
      <c r="H26" s="250" t="e">
        <v>#N/A</v>
      </c>
      <c r="I26" s="250" t="s">
        <v>1504</v>
      </c>
      <c r="J26" s="250">
        <v>0</v>
      </c>
      <c r="K26" s="250">
        <v>0</v>
      </c>
      <c r="L26" s="250">
        <v>0</v>
      </c>
      <c r="M26" s="250" t="s">
        <v>1869</v>
      </c>
      <c r="N26" s="250" t="s">
        <v>1870</v>
      </c>
      <c r="O26" s="250" t="s">
        <v>1871</v>
      </c>
      <c r="P26" s="250" t="s">
        <v>1354</v>
      </c>
      <c r="Q26" s="415">
        <v>46022</v>
      </c>
      <c r="R26" s="415"/>
      <c r="S26" s="415">
        <v>46023</v>
      </c>
      <c r="T26" s="415">
        <v>44217</v>
      </c>
      <c r="U26" s="430" t="s">
        <v>1578</v>
      </c>
      <c r="V26" s="416">
        <v>11618029</v>
      </c>
      <c r="W26" s="431">
        <v>2021</v>
      </c>
      <c r="X26" s="416">
        <v>11908479.725</v>
      </c>
      <c r="Y26" s="416">
        <v>12217322</v>
      </c>
      <c r="AA26" s="416">
        <v>0</v>
      </c>
      <c r="AC26" s="430" t="s">
        <v>1591</v>
      </c>
      <c r="AH26" s="430" t="s">
        <v>1872</v>
      </c>
      <c r="AI26" s="250">
        <v>345</v>
      </c>
      <c r="AN26" s="250" t="s">
        <v>1840</v>
      </c>
      <c r="AO26" s="250" t="s">
        <v>1840</v>
      </c>
    </row>
    <row r="27" spans="1:44" hidden="1">
      <c r="A27"/>
      <c r="B27" s="250">
        <v>210586</v>
      </c>
      <c r="C27" s="250">
        <v>81617</v>
      </c>
      <c r="D27" s="250">
        <v>122577</v>
      </c>
      <c r="F27" s="250" t="e">
        <v>#N/A</v>
      </c>
      <c r="G27" s="250" t="e">
        <v>#N/A</v>
      </c>
      <c r="H27" s="250" t="e">
        <v>#N/A</v>
      </c>
      <c r="I27" s="250" t="s">
        <v>1504</v>
      </c>
      <c r="J27" s="250">
        <v>0</v>
      </c>
      <c r="K27" s="250">
        <v>0</v>
      </c>
      <c r="L27" s="250">
        <v>0</v>
      </c>
      <c r="M27" s="250" t="s">
        <v>1834</v>
      </c>
      <c r="N27" s="250" t="s">
        <v>1873</v>
      </c>
      <c r="O27" s="250" t="s">
        <v>1874</v>
      </c>
      <c r="P27" s="250" t="s">
        <v>1354</v>
      </c>
      <c r="Q27" s="415">
        <v>44927</v>
      </c>
      <c r="R27" s="415"/>
      <c r="S27" s="415">
        <v>44927</v>
      </c>
      <c r="T27" s="415">
        <v>44152</v>
      </c>
      <c r="U27" s="430" t="s">
        <v>1676</v>
      </c>
      <c r="V27" s="416">
        <v>2850000</v>
      </c>
      <c r="W27" s="431">
        <v>2020</v>
      </c>
      <c r="X27" s="416">
        <v>2994281.25</v>
      </c>
      <c r="Y27" s="416">
        <v>5750000</v>
      </c>
      <c r="AA27" s="416">
        <v>0</v>
      </c>
      <c r="AC27" s="430" t="s">
        <v>1591</v>
      </c>
      <c r="AD27" s="430">
        <v>515802</v>
      </c>
      <c r="AE27" s="430" t="s">
        <v>1875</v>
      </c>
      <c r="AF27" s="430">
        <v>520814</v>
      </c>
      <c r="AG27" s="430" t="s">
        <v>1876</v>
      </c>
      <c r="AH27" s="430" t="s">
        <v>1877</v>
      </c>
      <c r="AI27" s="250">
        <v>138</v>
      </c>
      <c r="AK27" s="250">
        <v>5.07</v>
      </c>
      <c r="AN27" s="250" t="s">
        <v>1840</v>
      </c>
      <c r="AO27" s="250" t="s">
        <v>1840</v>
      </c>
    </row>
    <row r="28" spans="1:44" hidden="1">
      <c r="A28"/>
      <c r="B28" s="250">
        <v>210626</v>
      </c>
      <c r="C28" s="250">
        <v>81547</v>
      </c>
      <c r="D28" s="250">
        <v>122598</v>
      </c>
      <c r="F28" s="250" t="e">
        <v>#N/A</v>
      </c>
      <c r="G28" s="250" t="e">
        <v>#N/A</v>
      </c>
      <c r="H28" s="250" t="e">
        <v>#N/A</v>
      </c>
      <c r="I28" s="250" t="s">
        <v>1504</v>
      </c>
      <c r="J28" s="250">
        <v>0</v>
      </c>
      <c r="K28" s="250">
        <v>0</v>
      </c>
      <c r="L28" s="250">
        <v>0</v>
      </c>
      <c r="M28" s="250" t="s">
        <v>1878</v>
      </c>
      <c r="N28" s="250" t="s">
        <v>1870</v>
      </c>
      <c r="O28" s="250" t="s">
        <v>1879</v>
      </c>
      <c r="P28" s="250" t="s">
        <v>1354</v>
      </c>
      <c r="Q28" s="415">
        <v>45658</v>
      </c>
      <c r="R28" s="415"/>
      <c r="S28" s="415">
        <v>46023</v>
      </c>
      <c r="T28" s="415">
        <v>44533</v>
      </c>
      <c r="U28" s="430" t="s">
        <v>1578</v>
      </c>
      <c r="V28" s="416">
        <v>85168938</v>
      </c>
      <c r="W28" s="431">
        <v>2021</v>
      </c>
      <c r="X28" s="416">
        <v>87298161.450000003</v>
      </c>
      <c r="Y28" s="416">
        <v>85168938</v>
      </c>
      <c r="AA28" s="416">
        <v>0</v>
      </c>
      <c r="AC28" s="430" t="s">
        <v>1591</v>
      </c>
      <c r="AH28" s="430" t="s">
        <v>1880</v>
      </c>
      <c r="AI28" s="250">
        <v>345</v>
      </c>
      <c r="AN28" s="250" t="s">
        <v>1840</v>
      </c>
      <c r="AO28" s="250" t="s">
        <v>1840</v>
      </c>
    </row>
    <row r="29" spans="1:44" hidden="1">
      <c r="A29"/>
      <c r="B29" s="250">
        <v>210578</v>
      </c>
      <c r="C29" s="250">
        <v>81675</v>
      </c>
      <c r="D29" s="250">
        <v>122717</v>
      </c>
      <c r="F29" s="250" t="e">
        <v>#N/A</v>
      </c>
      <c r="G29" s="250" t="e">
        <v>#N/A</v>
      </c>
      <c r="H29" s="250" t="e">
        <v>#N/A</v>
      </c>
      <c r="I29" s="250" t="s">
        <v>1504</v>
      </c>
      <c r="J29" s="250">
        <v>0</v>
      </c>
      <c r="K29" s="250">
        <v>0</v>
      </c>
      <c r="L29" s="250">
        <v>0</v>
      </c>
      <c r="M29" s="250" t="s">
        <v>1881</v>
      </c>
      <c r="N29" s="250" t="s">
        <v>1882</v>
      </c>
      <c r="O29" s="250" t="s">
        <v>1883</v>
      </c>
      <c r="P29" s="250" t="s">
        <v>1354</v>
      </c>
      <c r="Q29" s="415">
        <v>44774</v>
      </c>
      <c r="R29" s="415"/>
      <c r="S29" s="415">
        <v>44562</v>
      </c>
      <c r="T29" s="415">
        <v>44152</v>
      </c>
      <c r="U29" s="430" t="s">
        <v>1676</v>
      </c>
      <c r="V29" s="416">
        <v>374400</v>
      </c>
      <c r="W29" s="431">
        <v>2021</v>
      </c>
      <c r="X29" s="416">
        <v>383760</v>
      </c>
      <c r="Y29" s="416">
        <v>374400</v>
      </c>
      <c r="AA29" s="416">
        <v>0</v>
      </c>
      <c r="AC29" s="430" t="s">
        <v>1568</v>
      </c>
      <c r="AD29" s="430">
        <v>512650</v>
      </c>
      <c r="AE29" s="430" t="s">
        <v>1884</v>
      </c>
      <c r="AH29" s="430" t="s">
        <v>1885</v>
      </c>
      <c r="AI29" s="250" t="s">
        <v>1886</v>
      </c>
      <c r="AN29" s="250" t="s">
        <v>1840</v>
      </c>
      <c r="AO29" s="250" t="s">
        <v>1840</v>
      </c>
    </row>
    <row r="30" spans="1:44" hidden="1">
      <c r="A30"/>
      <c r="B30" s="250">
        <v>210578</v>
      </c>
      <c r="C30" s="250">
        <v>81675</v>
      </c>
      <c r="D30" s="250">
        <v>122718</v>
      </c>
      <c r="F30" s="250" t="e">
        <v>#N/A</v>
      </c>
      <c r="G30" s="250" t="e">
        <v>#N/A</v>
      </c>
      <c r="H30" s="250" t="e">
        <v>#N/A</v>
      </c>
      <c r="I30" s="250" t="s">
        <v>1504</v>
      </c>
      <c r="J30" s="250">
        <v>0</v>
      </c>
      <c r="K30" s="250">
        <v>0</v>
      </c>
      <c r="L30" s="250">
        <v>0</v>
      </c>
      <c r="M30" s="250" t="s">
        <v>1881</v>
      </c>
      <c r="N30" s="250" t="s">
        <v>1882</v>
      </c>
      <c r="O30" s="250" t="s">
        <v>1887</v>
      </c>
      <c r="P30" s="250" t="s">
        <v>1354</v>
      </c>
      <c r="Q30" s="415">
        <v>44774</v>
      </c>
      <c r="R30" s="415"/>
      <c r="S30" s="415">
        <v>44562</v>
      </c>
      <c r="T30" s="415">
        <v>44152</v>
      </c>
      <c r="U30" s="430" t="s">
        <v>1676</v>
      </c>
      <c r="V30" s="416">
        <v>453000</v>
      </c>
      <c r="W30" s="431">
        <v>2021</v>
      </c>
      <c r="X30" s="416">
        <v>464325</v>
      </c>
      <c r="Y30" s="416">
        <v>453000</v>
      </c>
      <c r="AA30" s="416">
        <v>0</v>
      </c>
      <c r="AC30" s="430" t="s">
        <v>1568</v>
      </c>
      <c r="AD30" s="430">
        <v>512650</v>
      </c>
      <c r="AE30" s="430" t="s">
        <v>1884</v>
      </c>
      <c r="AF30" s="430">
        <v>512650</v>
      </c>
      <c r="AG30" s="430" t="s">
        <v>1884</v>
      </c>
      <c r="AH30" s="430" t="s">
        <v>1888</v>
      </c>
      <c r="AI30" s="250" t="s">
        <v>1634</v>
      </c>
      <c r="AN30" s="250" t="s">
        <v>1840</v>
      </c>
      <c r="AO30" s="250" t="s">
        <v>1840</v>
      </c>
    </row>
    <row r="31" spans="1:44" hidden="1">
      <c r="A31"/>
      <c r="B31" s="250">
        <v>210586</v>
      </c>
      <c r="C31" s="250">
        <v>81679</v>
      </c>
      <c r="D31" s="250">
        <v>122722</v>
      </c>
      <c r="F31" s="250" t="e">
        <v>#N/A</v>
      </c>
      <c r="G31" s="250" t="e">
        <v>#N/A</v>
      </c>
      <c r="H31" s="250" t="e">
        <v>#N/A</v>
      </c>
      <c r="I31" s="250" t="s">
        <v>1504</v>
      </c>
      <c r="J31" s="250">
        <v>0</v>
      </c>
      <c r="K31" s="250">
        <v>0</v>
      </c>
      <c r="L31" s="250">
        <v>0</v>
      </c>
      <c r="M31" s="250" t="s">
        <v>1834</v>
      </c>
      <c r="N31" s="250" t="s">
        <v>1889</v>
      </c>
      <c r="O31" s="250" t="s">
        <v>1890</v>
      </c>
      <c r="P31" s="250" t="s">
        <v>1354</v>
      </c>
      <c r="Q31" s="415">
        <v>46022</v>
      </c>
      <c r="R31" s="415"/>
      <c r="S31" s="415">
        <v>44562</v>
      </c>
      <c r="T31" s="415">
        <v>44152</v>
      </c>
      <c r="U31" s="430" t="s">
        <v>1676</v>
      </c>
      <c r="V31" s="416">
        <v>910000</v>
      </c>
      <c r="W31" s="431">
        <v>2021</v>
      </c>
      <c r="X31" s="416">
        <v>932750</v>
      </c>
      <c r="Y31" s="416">
        <v>910000</v>
      </c>
      <c r="AA31" s="416">
        <v>0</v>
      </c>
      <c r="AC31" s="430" t="s">
        <v>1568</v>
      </c>
      <c r="AD31" s="430">
        <v>520882</v>
      </c>
      <c r="AE31" s="430" t="s">
        <v>1891</v>
      </c>
      <c r="AF31" s="430">
        <v>521016</v>
      </c>
      <c r="AG31" s="430" t="s">
        <v>1892</v>
      </c>
      <c r="AH31" s="430" t="s">
        <v>1893</v>
      </c>
      <c r="AN31" s="250" t="s">
        <v>1840</v>
      </c>
      <c r="AO31" s="250" t="s">
        <v>1840</v>
      </c>
    </row>
    <row r="32" spans="1:44" hidden="1">
      <c r="A32"/>
      <c r="B32" s="250">
        <v>210650</v>
      </c>
      <c r="C32" s="250">
        <v>81691</v>
      </c>
      <c r="D32" s="250">
        <v>122733</v>
      </c>
      <c r="F32" s="250" t="e">
        <v>#N/A</v>
      </c>
      <c r="G32" s="250" t="e">
        <v>#N/A</v>
      </c>
      <c r="H32" s="250" t="e">
        <v>#N/A</v>
      </c>
      <c r="I32" s="250" t="s">
        <v>1504</v>
      </c>
      <c r="J32" s="250" t="e">
        <v>#N/A</v>
      </c>
      <c r="K32" s="250" t="e">
        <v>#N/A</v>
      </c>
      <c r="L32" s="250" t="e">
        <v>#N/A</v>
      </c>
      <c r="M32" s="250" t="s">
        <v>1894</v>
      </c>
      <c r="N32" s="250" t="s">
        <v>1895</v>
      </c>
      <c r="O32" s="250" t="s">
        <v>1896</v>
      </c>
      <c r="P32" s="250" t="s">
        <v>1354</v>
      </c>
      <c r="Q32" s="415">
        <v>45200</v>
      </c>
      <c r="R32" s="415"/>
      <c r="S32" s="415">
        <v>45658</v>
      </c>
      <c r="T32" s="415">
        <v>44629</v>
      </c>
      <c r="U32" s="430" t="s">
        <v>1897</v>
      </c>
      <c r="V32" s="416">
        <v>614000</v>
      </c>
      <c r="W32" s="431">
        <v>2022</v>
      </c>
      <c r="X32" s="416">
        <v>614000</v>
      </c>
      <c r="Y32" s="416">
        <v>614000</v>
      </c>
      <c r="AA32" s="416">
        <v>0</v>
      </c>
      <c r="AC32" s="430" t="s">
        <v>1688</v>
      </c>
      <c r="AH32" s="430" t="s">
        <v>1898</v>
      </c>
      <c r="AN32" s="250" t="s">
        <v>1840</v>
      </c>
      <c r="AO32" s="250" t="s">
        <v>1840</v>
      </c>
    </row>
    <row r="33" spans="1:44" hidden="1">
      <c r="A33"/>
      <c r="B33" s="250">
        <v>210648</v>
      </c>
      <c r="C33" s="250">
        <v>81691</v>
      </c>
      <c r="D33" s="250">
        <v>122734</v>
      </c>
      <c r="F33" s="250" t="e">
        <v>#N/A</v>
      </c>
      <c r="G33" s="250" t="e">
        <v>#N/A</v>
      </c>
      <c r="H33" s="250" t="e">
        <v>#N/A</v>
      </c>
      <c r="I33" s="250" t="s">
        <v>1504</v>
      </c>
      <c r="J33" s="250" t="e">
        <v>#N/A</v>
      </c>
      <c r="K33" s="250" t="e">
        <v>#N/A</v>
      </c>
      <c r="L33" s="250" t="e">
        <v>#N/A</v>
      </c>
      <c r="M33" s="250" t="s">
        <v>1899</v>
      </c>
      <c r="N33" s="250" t="s">
        <v>1895</v>
      </c>
      <c r="O33" s="250" t="s">
        <v>1900</v>
      </c>
      <c r="P33" s="250" t="s">
        <v>1354</v>
      </c>
      <c r="Q33" s="420"/>
      <c r="R33" s="420"/>
      <c r="S33" s="415">
        <v>45658</v>
      </c>
      <c r="T33" s="415">
        <v>44631</v>
      </c>
      <c r="U33" s="430" t="s">
        <v>1897</v>
      </c>
      <c r="V33" s="416">
        <v>561800</v>
      </c>
      <c r="W33" s="431">
        <v>2022</v>
      </c>
      <c r="X33" s="416">
        <v>561800</v>
      </c>
      <c r="Y33" s="416">
        <v>561800</v>
      </c>
      <c r="AC33" s="430" t="s">
        <v>1591</v>
      </c>
      <c r="AH33" s="430" t="s">
        <v>1901</v>
      </c>
      <c r="AN33" s="250" t="s">
        <v>1840</v>
      </c>
      <c r="AO33" s="250" t="s">
        <v>1840</v>
      </c>
    </row>
    <row r="34" spans="1:44" hidden="1">
      <c r="A34"/>
      <c r="B34" s="250">
        <v>210639</v>
      </c>
      <c r="C34" s="250">
        <v>81691</v>
      </c>
      <c r="D34" s="250">
        <v>122735</v>
      </c>
      <c r="F34" s="250" t="e">
        <v>#N/A</v>
      </c>
      <c r="G34" s="250" t="e">
        <v>#N/A</v>
      </c>
      <c r="H34" s="250" t="e">
        <v>#N/A</v>
      </c>
      <c r="I34" s="250" t="s">
        <v>1504</v>
      </c>
      <c r="J34" s="250" t="e">
        <v>#N/A</v>
      </c>
      <c r="K34" s="250" t="e">
        <v>#N/A</v>
      </c>
      <c r="L34" s="250" t="e">
        <v>#N/A</v>
      </c>
      <c r="M34" s="250" t="s">
        <v>1902</v>
      </c>
      <c r="N34" s="250" t="s">
        <v>1895</v>
      </c>
      <c r="O34" s="250" t="s">
        <v>1903</v>
      </c>
      <c r="P34" s="250" t="s">
        <v>1354</v>
      </c>
      <c r="Q34" s="415">
        <v>45231</v>
      </c>
      <c r="R34" s="415"/>
      <c r="S34" s="415">
        <v>45658</v>
      </c>
      <c r="T34" s="415">
        <v>44631</v>
      </c>
      <c r="U34" s="430" t="s">
        <v>1897</v>
      </c>
      <c r="V34" s="416">
        <v>587000</v>
      </c>
      <c r="W34" s="431">
        <v>2022</v>
      </c>
      <c r="X34" s="416">
        <v>587000</v>
      </c>
      <c r="Y34" s="416">
        <v>587000</v>
      </c>
      <c r="AA34" s="416">
        <v>0</v>
      </c>
      <c r="AC34" s="430" t="s">
        <v>1688</v>
      </c>
      <c r="AH34" s="430" t="s">
        <v>1904</v>
      </c>
      <c r="AN34" s="250" t="s">
        <v>1840</v>
      </c>
      <c r="AO34" s="250" t="s">
        <v>1840</v>
      </c>
    </row>
    <row r="35" spans="1:44" hidden="1">
      <c r="A35"/>
      <c r="B35" s="250">
        <v>210645</v>
      </c>
      <c r="C35" s="250">
        <v>81694</v>
      </c>
      <c r="D35" s="250">
        <v>122739</v>
      </c>
      <c r="F35" s="250" t="e">
        <v>#N/A</v>
      </c>
      <c r="G35" s="250" t="e">
        <v>#N/A</v>
      </c>
      <c r="H35" s="250" t="e">
        <v>#N/A</v>
      </c>
      <c r="I35" s="250" t="s">
        <v>1504</v>
      </c>
      <c r="J35" s="250" t="e">
        <v>#N/A</v>
      </c>
      <c r="K35" s="250" t="e">
        <v>#N/A</v>
      </c>
      <c r="L35" s="250" t="e">
        <v>#N/A</v>
      </c>
      <c r="M35" s="250" t="s">
        <v>1905</v>
      </c>
      <c r="N35" s="250" t="s">
        <v>1906</v>
      </c>
      <c r="O35" s="250" t="s">
        <v>1907</v>
      </c>
      <c r="P35" s="250" t="s">
        <v>1354</v>
      </c>
      <c r="Q35" s="415">
        <v>45809</v>
      </c>
      <c r="R35" s="415"/>
      <c r="S35" s="415">
        <v>44927</v>
      </c>
      <c r="T35" s="415">
        <v>44629</v>
      </c>
      <c r="U35" s="430" t="s">
        <v>1897</v>
      </c>
      <c r="V35" s="416">
        <v>5080000</v>
      </c>
      <c r="W35" s="431">
        <v>2022</v>
      </c>
      <c r="X35" s="416">
        <v>5080000</v>
      </c>
      <c r="Y35" s="416">
        <v>5080000</v>
      </c>
      <c r="AA35" s="416">
        <v>0</v>
      </c>
      <c r="AC35" s="430" t="s">
        <v>1568</v>
      </c>
      <c r="AD35" s="430">
        <v>640127</v>
      </c>
      <c r="AE35" s="430" t="s">
        <v>1908</v>
      </c>
      <c r="AF35" s="430">
        <v>640126</v>
      </c>
      <c r="AG35" s="430" t="s">
        <v>1908</v>
      </c>
      <c r="AH35" s="430" t="s">
        <v>1909</v>
      </c>
      <c r="AI35" s="250" t="s">
        <v>1910</v>
      </c>
      <c r="AN35" s="250" t="s">
        <v>1840</v>
      </c>
      <c r="AO35" s="250" t="s">
        <v>1840</v>
      </c>
    </row>
    <row r="36" spans="1:44" hidden="1">
      <c r="A36"/>
      <c r="B36" s="250">
        <v>210645</v>
      </c>
      <c r="C36" s="250">
        <v>81769</v>
      </c>
      <c r="D36" s="250">
        <v>122741</v>
      </c>
      <c r="F36" s="250" t="e">
        <v>#N/A</v>
      </c>
      <c r="G36" s="250" t="e">
        <v>#N/A</v>
      </c>
      <c r="H36" s="250" t="e">
        <v>#N/A</v>
      </c>
      <c r="I36" s="250" t="s">
        <v>1504</v>
      </c>
      <c r="J36" s="250" t="e">
        <v>#N/A</v>
      </c>
      <c r="K36" s="250" t="e">
        <v>#N/A</v>
      </c>
      <c r="L36" s="250" t="e">
        <v>#N/A</v>
      </c>
      <c r="M36" s="250" t="s">
        <v>1905</v>
      </c>
      <c r="N36" s="250" t="s">
        <v>1911</v>
      </c>
      <c r="O36" s="250" t="s">
        <v>1912</v>
      </c>
      <c r="P36" s="250" t="s">
        <v>1354</v>
      </c>
      <c r="Q36" s="415">
        <v>45809</v>
      </c>
      <c r="R36" s="415"/>
      <c r="S36" s="415">
        <v>44927</v>
      </c>
      <c r="T36" s="415">
        <v>44629</v>
      </c>
      <c r="U36" s="430" t="s">
        <v>1897</v>
      </c>
      <c r="V36" s="416">
        <v>7760000</v>
      </c>
      <c r="W36" s="431">
        <v>2022</v>
      </c>
      <c r="X36" s="416">
        <v>7760000</v>
      </c>
      <c r="Y36" s="416">
        <v>7760000</v>
      </c>
      <c r="AA36" s="416">
        <v>0</v>
      </c>
      <c r="AC36" s="430" t="s">
        <v>1568</v>
      </c>
      <c r="AD36" s="430">
        <v>640338</v>
      </c>
      <c r="AE36" s="430" t="s">
        <v>1913</v>
      </c>
      <c r="AF36" s="430">
        <v>640397</v>
      </c>
      <c r="AG36" s="430" t="s">
        <v>1914</v>
      </c>
      <c r="AH36" s="430" t="s">
        <v>1915</v>
      </c>
      <c r="AN36" s="250" t="s">
        <v>1840</v>
      </c>
      <c r="AO36" s="250" t="s">
        <v>1840</v>
      </c>
    </row>
    <row r="37" spans="1:44" hidden="1">
      <c r="A37"/>
      <c r="B37" s="250">
        <v>210586</v>
      </c>
      <c r="C37" s="250">
        <v>81617</v>
      </c>
      <c r="D37" s="250">
        <v>122753</v>
      </c>
      <c r="F37" s="250" t="e">
        <v>#N/A</v>
      </c>
      <c r="G37" s="250" t="e">
        <v>#N/A</v>
      </c>
      <c r="H37" s="250" t="e">
        <v>#N/A</v>
      </c>
      <c r="I37" s="250" t="s">
        <v>1504</v>
      </c>
      <c r="J37" s="250">
        <v>0</v>
      </c>
      <c r="K37" s="250">
        <v>0</v>
      </c>
      <c r="L37" s="250">
        <v>0</v>
      </c>
      <c r="M37" s="250" t="s">
        <v>1834</v>
      </c>
      <c r="N37" s="250" t="s">
        <v>1873</v>
      </c>
      <c r="O37" s="250" t="s">
        <v>1916</v>
      </c>
      <c r="P37" s="250" t="s">
        <v>1354</v>
      </c>
      <c r="Q37" s="415">
        <v>44927</v>
      </c>
      <c r="R37" s="415"/>
      <c r="S37" s="415">
        <v>44927</v>
      </c>
      <c r="T37" s="415">
        <v>44152</v>
      </c>
      <c r="U37" s="430" t="s">
        <v>1676</v>
      </c>
      <c r="V37" s="416">
        <v>1750000</v>
      </c>
      <c r="W37" s="431">
        <v>2021</v>
      </c>
      <c r="X37" s="416">
        <v>1793750</v>
      </c>
      <c r="Y37" s="416">
        <v>3330000</v>
      </c>
      <c r="AA37" s="416">
        <v>0</v>
      </c>
      <c r="AC37" s="430" t="s">
        <v>1591</v>
      </c>
      <c r="AD37" s="430">
        <v>520814</v>
      </c>
      <c r="AE37" s="430" t="s">
        <v>1876</v>
      </c>
      <c r="AF37" s="430">
        <v>515802</v>
      </c>
      <c r="AG37" s="430" t="s">
        <v>1875</v>
      </c>
      <c r="AH37" s="430" t="s">
        <v>1917</v>
      </c>
      <c r="AK37" s="250">
        <v>5.07</v>
      </c>
      <c r="AN37" s="250" t="s">
        <v>1840</v>
      </c>
      <c r="AO37" s="250" t="s">
        <v>1840</v>
      </c>
    </row>
    <row r="38" spans="1:44" hidden="1">
      <c r="A38"/>
      <c r="B38" s="250">
        <v>210589</v>
      </c>
      <c r="C38" s="250">
        <v>81617</v>
      </c>
      <c r="D38" s="250">
        <v>122755</v>
      </c>
      <c r="F38" s="250" t="e">
        <v>#N/A</v>
      </c>
      <c r="G38" s="250" t="e">
        <v>#N/A</v>
      </c>
      <c r="H38" s="250" t="e">
        <v>#N/A</v>
      </c>
      <c r="I38" s="250" t="s">
        <v>1504</v>
      </c>
      <c r="J38" s="250">
        <v>0</v>
      </c>
      <c r="K38" s="250">
        <v>0</v>
      </c>
      <c r="L38" s="250">
        <v>0</v>
      </c>
      <c r="M38" s="250" t="s">
        <v>1866</v>
      </c>
      <c r="N38" s="250" t="s">
        <v>1873</v>
      </c>
      <c r="O38" s="250" t="s">
        <v>1918</v>
      </c>
      <c r="P38" s="250" t="s">
        <v>1354</v>
      </c>
      <c r="Q38" s="415">
        <v>44927</v>
      </c>
      <c r="R38" s="415"/>
      <c r="S38" s="415">
        <v>44927</v>
      </c>
      <c r="T38" s="415">
        <v>44152</v>
      </c>
      <c r="U38" s="430" t="s">
        <v>1676</v>
      </c>
      <c r="V38" s="416">
        <v>6075003</v>
      </c>
      <c r="W38" s="431">
        <v>2021</v>
      </c>
      <c r="X38" s="416">
        <v>6226878.0750000002</v>
      </c>
      <c r="Y38" s="416">
        <v>1124593</v>
      </c>
      <c r="AA38" s="416">
        <v>0</v>
      </c>
      <c r="AC38" s="430" t="s">
        <v>1591</v>
      </c>
      <c r="AD38" s="430">
        <v>515802</v>
      </c>
      <c r="AE38" s="430" t="s">
        <v>1875</v>
      </c>
      <c r="AF38" s="430">
        <v>520814</v>
      </c>
      <c r="AG38" s="430" t="s">
        <v>1876</v>
      </c>
      <c r="AH38" s="430" t="s">
        <v>1919</v>
      </c>
      <c r="AI38" s="250" t="s">
        <v>1920</v>
      </c>
      <c r="AN38" s="250" t="s">
        <v>1840</v>
      </c>
      <c r="AO38" s="250" t="s">
        <v>1840</v>
      </c>
    </row>
    <row r="39" spans="1:44">
      <c r="A39"/>
      <c r="C39" s="250">
        <v>81483</v>
      </c>
      <c r="D39" s="250">
        <v>112332</v>
      </c>
      <c r="F39" s="250" t="e">
        <v>#N/A</v>
      </c>
      <c r="G39" s="250" t="e">
        <v>#N/A</v>
      </c>
      <c r="H39" s="250" t="e">
        <v>#N/A</v>
      </c>
      <c r="I39" s="250" t="s">
        <v>1504</v>
      </c>
      <c r="J39" s="442" t="s">
        <v>2740</v>
      </c>
      <c r="K39" s="250" t="s">
        <v>1864</v>
      </c>
      <c r="L39" s="250" t="s">
        <v>1864</v>
      </c>
      <c r="M39" s="250" t="s">
        <v>1219</v>
      </c>
      <c r="N39" s="430" t="s">
        <v>1720</v>
      </c>
      <c r="O39" s="430" t="s">
        <v>1725</v>
      </c>
      <c r="P39" s="430" t="s">
        <v>1386</v>
      </c>
      <c r="R39" s="432">
        <v>45536</v>
      </c>
      <c r="U39" s="430" t="s">
        <v>1590</v>
      </c>
      <c r="Y39" s="416">
        <v>9959548.7300000004</v>
      </c>
      <c r="Z39" s="433"/>
      <c r="AA39" s="416">
        <v>0</v>
      </c>
      <c r="AC39" s="430" t="s">
        <v>1591</v>
      </c>
      <c r="AH39" s="430" t="s">
        <v>1726</v>
      </c>
      <c r="AI39" s="434">
        <v>138</v>
      </c>
      <c r="AJ39" s="250">
        <v>1.32</v>
      </c>
      <c r="AN39" s="250" t="s">
        <v>1840</v>
      </c>
      <c r="AO39" s="250" t="s">
        <v>1840</v>
      </c>
      <c r="AP39" s="250" t="s">
        <v>1564</v>
      </c>
      <c r="AR39" s="430" t="s">
        <v>1865</v>
      </c>
    </row>
    <row r="40" spans="1:44" hidden="1">
      <c r="A40"/>
      <c r="B40" s="250">
        <v>210578</v>
      </c>
      <c r="C40" s="250">
        <v>81675</v>
      </c>
      <c r="D40" s="250">
        <v>122801</v>
      </c>
      <c r="F40" s="250" t="e">
        <v>#N/A</v>
      </c>
      <c r="G40" s="250" t="e">
        <v>#N/A</v>
      </c>
      <c r="H40" s="250" t="e">
        <v>#N/A</v>
      </c>
      <c r="I40" s="250" t="s">
        <v>1504</v>
      </c>
      <c r="J40" s="250">
        <v>0</v>
      </c>
      <c r="K40" s="250">
        <v>0</v>
      </c>
      <c r="L40" s="250">
        <v>0</v>
      </c>
      <c r="M40" s="250" t="s">
        <v>1881</v>
      </c>
      <c r="N40" s="250" t="s">
        <v>1882</v>
      </c>
      <c r="O40" s="250" t="s">
        <v>1921</v>
      </c>
      <c r="P40" s="250" t="s">
        <v>1354</v>
      </c>
      <c r="Q40" s="415">
        <v>44713</v>
      </c>
      <c r="R40" s="415"/>
      <c r="S40" s="415">
        <v>44562</v>
      </c>
      <c r="T40" s="415">
        <v>44152</v>
      </c>
      <c r="U40" s="430" t="s">
        <v>1676</v>
      </c>
      <c r="V40" s="416">
        <v>312000</v>
      </c>
      <c r="W40" s="431">
        <v>2021</v>
      </c>
      <c r="X40" s="416">
        <v>319800</v>
      </c>
      <c r="Y40" s="416">
        <v>312000</v>
      </c>
      <c r="AA40" s="416">
        <v>0</v>
      </c>
      <c r="AC40" s="430" t="s">
        <v>1568</v>
      </c>
      <c r="AD40" s="430">
        <v>512650</v>
      </c>
      <c r="AE40" s="430" t="s">
        <v>1884</v>
      </c>
      <c r="AH40" s="430" t="s">
        <v>1922</v>
      </c>
      <c r="AI40" s="250" t="s">
        <v>1920</v>
      </c>
      <c r="AN40" s="250" t="s">
        <v>1840</v>
      </c>
      <c r="AO40" s="250" t="s">
        <v>1840</v>
      </c>
    </row>
    <row r="41" spans="1:44" hidden="1">
      <c r="A41"/>
      <c r="B41" s="250">
        <v>210578</v>
      </c>
      <c r="C41" s="250">
        <v>81675</v>
      </c>
      <c r="D41" s="250">
        <v>122802</v>
      </c>
      <c r="F41" s="250" t="e">
        <v>#N/A</v>
      </c>
      <c r="G41" s="250" t="e">
        <v>#N/A</v>
      </c>
      <c r="H41" s="250" t="e">
        <v>#N/A</v>
      </c>
      <c r="I41" s="250" t="s">
        <v>1504</v>
      </c>
      <c r="J41" s="250">
        <v>0</v>
      </c>
      <c r="K41" s="250">
        <v>0</v>
      </c>
      <c r="L41" s="250">
        <v>0</v>
      </c>
      <c r="M41" s="250" t="s">
        <v>1881</v>
      </c>
      <c r="N41" s="250" t="s">
        <v>1882</v>
      </c>
      <c r="O41" s="250" t="s">
        <v>1923</v>
      </c>
      <c r="P41" s="250" t="s">
        <v>1354</v>
      </c>
      <c r="Q41" s="415">
        <v>44713</v>
      </c>
      <c r="R41" s="415"/>
      <c r="S41" s="415">
        <v>44562</v>
      </c>
      <c r="T41" s="415">
        <v>44152</v>
      </c>
      <c r="U41" s="430" t="s">
        <v>1676</v>
      </c>
      <c r="V41" s="416">
        <v>453000</v>
      </c>
      <c r="W41" s="431">
        <v>2021</v>
      </c>
      <c r="X41" s="416">
        <v>464325</v>
      </c>
      <c r="Y41" s="416">
        <v>453000</v>
      </c>
      <c r="AA41" s="416">
        <v>0</v>
      </c>
      <c r="AC41" s="430" t="s">
        <v>1568</v>
      </c>
      <c r="AD41" s="430">
        <v>512656</v>
      </c>
      <c r="AE41" s="430" t="s">
        <v>1924</v>
      </c>
      <c r="AH41" s="430" t="s">
        <v>1925</v>
      </c>
      <c r="AI41" s="250">
        <v>161</v>
      </c>
      <c r="AN41" s="250" t="s">
        <v>1840</v>
      </c>
      <c r="AO41" s="250" t="s">
        <v>1840</v>
      </c>
    </row>
    <row r="42" spans="1:44" hidden="1">
      <c r="A42"/>
      <c r="B42" s="250">
        <v>210628</v>
      </c>
      <c r="C42" s="250">
        <v>81717</v>
      </c>
      <c r="D42" s="250">
        <v>122823</v>
      </c>
      <c r="F42" s="250" t="e">
        <v>#N/A</v>
      </c>
      <c r="G42" s="250" t="e">
        <v>#N/A</v>
      </c>
      <c r="H42" s="250" t="e">
        <v>#N/A</v>
      </c>
      <c r="I42" s="250" t="s">
        <v>1504</v>
      </c>
      <c r="J42" s="250">
        <v>0</v>
      </c>
      <c r="K42" s="250">
        <v>0</v>
      </c>
      <c r="L42" s="250">
        <v>0</v>
      </c>
      <c r="M42" s="250" t="s">
        <v>1866</v>
      </c>
      <c r="N42" s="250" t="s">
        <v>1681</v>
      </c>
      <c r="O42" s="250" t="s">
        <v>1926</v>
      </c>
      <c r="P42" s="250" t="s">
        <v>1354</v>
      </c>
      <c r="Q42" s="415">
        <v>45017</v>
      </c>
      <c r="R42" s="415"/>
      <c r="S42" s="415">
        <v>44562</v>
      </c>
      <c r="T42" s="415">
        <v>44505</v>
      </c>
      <c r="U42" s="430" t="s">
        <v>1676</v>
      </c>
      <c r="V42" s="416">
        <v>11500000</v>
      </c>
      <c r="W42" s="431">
        <v>2021</v>
      </c>
      <c r="X42" s="416">
        <v>11787500</v>
      </c>
      <c r="Y42" s="416">
        <v>11500000</v>
      </c>
      <c r="AA42" s="416">
        <v>0</v>
      </c>
      <c r="AC42" s="430" t="s">
        <v>1568</v>
      </c>
      <c r="AH42" s="430" t="s">
        <v>1927</v>
      </c>
      <c r="AN42" s="250" t="s">
        <v>1840</v>
      </c>
      <c r="AO42" s="250" t="s">
        <v>1840</v>
      </c>
    </row>
    <row r="43" spans="1:44" hidden="1">
      <c r="A43"/>
      <c r="B43" s="250">
        <v>210616</v>
      </c>
      <c r="C43" s="250">
        <v>81741</v>
      </c>
      <c r="D43" s="250">
        <v>122848</v>
      </c>
      <c r="F43" s="250" t="e">
        <v>#N/A</v>
      </c>
      <c r="G43" s="250" t="e">
        <v>#N/A</v>
      </c>
      <c r="H43" s="250" t="e">
        <v>#N/A</v>
      </c>
      <c r="I43" s="250" t="s">
        <v>1504</v>
      </c>
      <c r="J43" s="250">
        <v>0</v>
      </c>
      <c r="K43" s="250">
        <v>0</v>
      </c>
      <c r="L43" s="250">
        <v>0</v>
      </c>
      <c r="M43" s="250" t="s">
        <v>1866</v>
      </c>
      <c r="N43" s="250" t="s">
        <v>1928</v>
      </c>
      <c r="O43" s="250" t="s">
        <v>1929</v>
      </c>
      <c r="P43" s="250" t="s">
        <v>1354</v>
      </c>
      <c r="Q43" s="415">
        <v>45658</v>
      </c>
      <c r="R43" s="415"/>
      <c r="S43" s="415">
        <v>45658</v>
      </c>
      <c r="T43" s="415">
        <v>44351</v>
      </c>
      <c r="U43" s="430" t="s">
        <v>1676</v>
      </c>
      <c r="V43" s="416">
        <v>1843729</v>
      </c>
      <c r="W43" s="431">
        <v>2021</v>
      </c>
      <c r="X43" s="416">
        <v>1889822.2250000001</v>
      </c>
      <c r="Y43" s="416">
        <v>1843729</v>
      </c>
      <c r="AA43" s="416">
        <v>0</v>
      </c>
      <c r="AC43" s="430" t="s">
        <v>1591</v>
      </c>
      <c r="AD43" s="430">
        <v>514801</v>
      </c>
      <c r="AE43" s="430" t="s">
        <v>1930</v>
      </c>
      <c r="AH43" s="430" t="s">
        <v>1931</v>
      </c>
      <c r="AI43" s="250">
        <v>345</v>
      </c>
      <c r="AN43" s="250" t="s">
        <v>1840</v>
      </c>
      <c r="AO43" s="250" t="s">
        <v>1840</v>
      </c>
    </row>
    <row r="44" spans="1:44" hidden="1">
      <c r="A44"/>
      <c r="B44" s="250">
        <v>210616</v>
      </c>
      <c r="C44" s="250">
        <v>81741</v>
      </c>
      <c r="D44" s="250">
        <v>122849</v>
      </c>
      <c r="F44" s="250" t="e">
        <v>#N/A</v>
      </c>
      <c r="G44" s="250" t="e">
        <v>#N/A</v>
      </c>
      <c r="H44" s="250" t="e">
        <v>#N/A</v>
      </c>
      <c r="I44" s="250" t="s">
        <v>1504</v>
      </c>
      <c r="J44" s="250">
        <v>0</v>
      </c>
      <c r="K44" s="250">
        <v>0</v>
      </c>
      <c r="L44" s="250">
        <v>0</v>
      </c>
      <c r="M44" s="250" t="s">
        <v>1866</v>
      </c>
      <c r="N44" s="250" t="s">
        <v>1928</v>
      </c>
      <c r="O44" s="250" t="s">
        <v>1932</v>
      </c>
      <c r="P44" s="250" t="s">
        <v>1354</v>
      </c>
      <c r="Q44" s="415">
        <v>45658</v>
      </c>
      <c r="R44" s="415"/>
      <c r="S44" s="415">
        <v>45658</v>
      </c>
      <c r="T44" s="415">
        <v>44351</v>
      </c>
      <c r="U44" s="430" t="s">
        <v>1676</v>
      </c>
      <c r="V44" s="416">
        <v>30707951</v>
      </c>
      <c r="W44" s="431">
        <v>2021</v>
      </c>
      <c r="X44" s="416">
        <v>31475649.774999999</v>
      </c>
      <c r="Y44" s="416">
        <v>30707951</v>
      </c>
      <c r="AA44" s="416">
        <v>0</v>
      </c>
      <c r="AC44" s="430" t="s">
        <v>1591</v>
      </c>
      <c r="AH44" s="430" t="s">
        <v>1933</v>
      </c>
      <c r="AI44" s="250">
        <v>345</v>
      </c>
      <c r="AN44" s="250" t="s">
        <v>1840</v>
      </c>
      <c r="AO44" s="250" t="s">
        <v>1840</v>
      </c>
    </row>
    <row r="45" spans="1:44" hidden="1">
      <c r="A45"/>
      <c r="B45" s="250">
        <v>210616</v>
      </c>
      <c r="C45" s="250">
        <v>81741</v>
      </c>
      <c r="D45" s="250">
        <v>122850</v>
      </c>
      <c r="F45" s="250" t="e">
        <v>#N/A</v>
      </c>
      <c r="G45" s="250" t="e">
        <v>#N/A</v>
      </c>
      <c r="H45" s="250" t="e">
        <v>#N/A</v>
      </c>
      <c r="I45" s="250" t="s">
        <v>1504</v>
      </c>
      <c r="J45" s="250">
        <v>0</v>
      </c>
      <c r="K45" s="250">
        <v>0</v>
      </c>
      <c r="L45" s="250">
        <v>0</v>
      </c>
      <c r="M45" s="250" t="s">
        <v>1866</v>
      </c>
      <c r="N45" s="250" t="s">
        <v>1928</v>
      </c>
      <c r="O45" s="250" t="s">
        <v>1934</v>
      </c>
      <c r="P45" s="250" t="s">
        <v>1354</v>
      </c>
      <c r="Q45" s="415">
        <v>45658</v>
      </c>
      <c r="R45" s="415"/>
      <c r="S45" s="415">
        <v>45658</v>
      </c>
      <c r="T45" s="415">
        <v>44351</v>
      </c>
      <c r="U45" s="430" t="s">
        <v>1676</v>
      </c>
      <c r="V45" s="416">
        <v>5003830</v>
      </c>
      <c r="W45" s="431">
        <v>2021</v>
      </c>
      <c r="X45" s="416">
        <v>5128925.75</v>
      </c>
      <c r="Y45" s="416">
        <v>5003830</v>
      </c>
      <c r="AA45" s="416">
        <v>0</v>
      </c>
      <c r="AC45" s="430" t="s">
        <v>1591</v>
      </c>
      <c r="AF45" s="430">
        <v>514929</v>
      </c>
      <c r="AG45" s="430" t="s">
        <v>1935</v>
      </c>
      <c r="AH45" s="430" t="s">
        <v>1936</v>
      </c>
      <c r="AI45" s="250" t="s">
        <v>1937</v>
      </c>
      <c r="AN45" s="250" t="s">
        <v>1840</v>
      </c>
      <c r="AO45" s="250" t="s">
        <v>1840</v>
      </c>
    </row>
    <row r="46" spans="1:44" hidden="1">
      <c r="A46"/>
      <c r="B46" s="250">
        <v>210616</v>
      </c>
      <c r="C46" s="250">
        <v>81741</v>
      </c>
      <c r="D46" s="250">
        <v>122851</v>
      </c>
      <c r="F46" s="250" t="e">
        <v>#N/A</v>
      </c>
      <c r="G46" s="250" t="e">
        <v>#N/A</v>
      </c>
      <c r="H46" s="250" t="e">
        <v>#N/A</v>
      </c>
      <c r="I46" s="250" t="s">
        <v>1504</v>
      </c>
      <c r="J46" s="250">
        <v>0</v>
      </c>
      <c r="K46" s="250">
        <v>0</v>
      </c>
      <c r="L46" s="250">
        <v>0</v>
      </c>
      <c r="M46" s="250" t="s">
        <v>1866</v>
      </c>
      <c r="N46" s="250" t="s">
        <v>1928</v>
      </c>
      <c r="O46" s="250" t="s">
        <v>1938</v>
      </c>
      <c r="P46" s="250" t="s">
        <v>1354</v>
      </c>
      <c r="Q46" s="415">
        <v>45658</v>
      </c>
      <c r="R46" s="415"/>
      <c r="S46" s="415">
        <v>45658</v>
      </c>
      <c r="T46" s="415">
        <v>44351</v>
      </c>
      <c r="U46" s="430" t="s">
        <v>1676</v>
      </c>
      <c r="V46" s="416">
        <v>4885649</v>
      </c>
      <c r="W46" s="431">
        <v>2021</v>
      </c>
      <c r="X46" s="416">
        <v>5007790.2249999996</v>
      </c>
      <c r="Y46" s="416">
        <v>4885649</v>
      </c>
      <c r="AA46" s="416">
        <v>0</v>
      </c>
      <c r="AC46" s="430" t="s">
        <v>1591</v>
      </c>
      <c r="AF46" s="430">
        <v>514929</v>
      </c>
      <c r="AG46" s="430" t="s">
        <v>1935</v>
      </c>
      <c r="AH46" s="430" t="s">
        <v>1936</v>
      </c>
      <c r="AI46" s="250" t="s">
        <v>1937</v>
      </c>
      <c r="AN46" s="250" t="s">
        <v>1840</v>
      </c>
      <c r="AO46" s="250" t="s">
        <v>1840</v>
      </c>
    </row>
    <row r="47" spans="1:44" hidden="1">
      <c r="A47"/>
      <c r="B47" s="250">
        <v>210616</v>
      </c>
      <c r="C47" s="250">
        <v>81741</v>
      </c>
      <c r="D47" s="250">
        <v>122858</v>
      </c>
      <c r="F47" s="250" t="e">
        <v>#N/A</v>
      </c>
      <c r="G47" s="250" t="e">
        <v>#N/A</v>
      </c>
      <c r="H47" s="250" t="e">
        <v>#N/A</v>
      </c>
      <c r="I47" s="250" t="s">
        <v>1504</v>
      </c>
      <c r="J47" s="250">
        <v>0</v>
      </c>
      <c r="K47" s="250">
        <v>0</v>
      </c>
      <c r="L47" s="250">
        <v>0</v>
      </c>
      <c r="M47" s="250" t="s">
        <v>1866</v>
      </c>
      <c r="N47" s="250" t="s">
        <v>1928</v>
      </c>
      <c r="O47" s="250" t="s">
        <v>1939</v>
      </c>
      <c r="P47" s="250" t="s">
        <v>1354</v>
      </c>
      <c r="Q47" s="415">
        <v>45658</v>
      </c>
      <c r="R47" s="415"/>
      <c r="S47" s="415">
        <v>45658</v>
      </c>
      <c r="T47" s="415">
        <v>44351</v>
      </c>
      <c r="U47" s="430" t="s">
        <v>1676</v>
      </c>
      <c r="V47" s="416">
        <v>2541200</v>
      </c>
      <c r="W47" s="431">
        <v>2021</v>
      </c>
      <c r="X47" s="416">
        <v>2604730</v>
      </c>
      <c r="Y47" s="416">
        <v>2541200</v>
      </c>
      <c r="AA47" s="416">
        <v>0</v>
      </c>
      <c r="AC47" s="430" t="s">
        <v>1591</v>
      </c>
      <c r="AD47" s="430">
        <v>514901</v>
      </c>
      <c r="AE47" s="430" t="s">
        <v>1940</v>
      </c>
      <c r="AF47" s="430">
        <v>514934</v>
      </c>
      <c r="AG47" s="430" t="s">
        <v>1941</v>
      </c>
      <c r="AH47" s="430" t="s">
        <v>1942</v>
      </c>
      <c r="AN47" s="250" t="s">
        <v>1840</v>
      </c>
      <c r="AO47" s="250" t="s">
        <v>1840</v>
      </c>
    </row>
    <row r="48" spans="1:44" hidden="1">
      <c r="A48"/>
      <c r="B48" s="250">
        <v>210656</v>
      </c>
      <c r="C48" s="250">
        <v>81741</v>
      </c>
      <c r="D48" s="250">
        <v>122863</v>
      </c>
      <c r="F48" s="250" t="e">
        <v>#N/A</v>
      </c>
      <c r="G48" s="250" t="e">
        <v>#N/A</v>
      </c>
      <c r="H48" s="250" t="e">
        <v>#N/A</v>
      </c>
      <c r="I48" s="250" t="s">
        <v>1504</v>
      </c>
      <c r="J48" s="250">
        <v>0</v>
      </c>
      <c r="K48" s="250">
        <v>0</v>
      </c>
      <c r="L48" s="250">
        <v>0</v>
      </c>
      <c r="M48" s="250" t="s">
        <v>1866</v>
      </c>
      <c r="N48" s="250" t="s">
        <v>1928</v>
      </c>
      <c r="O48" s="250" t="s">
        <v>1943</v>
      </c>
      <c r="P48" s="250" t="s">
        <v>1354</v>
      </c>
      <c r="Q48" s="415">
        <v>45658</v>
      </c>
      <c r="R48" s="415"/>
      <c r="S48" s="415">
        <v>45658</v>
      </c>
      <c r="T48" s="415">
        <v>44631</v>
      </c>
      <c r="U48" s="430" t="s">
        <v>1897</v>
      </c>
      <c r="V48" s="416">
        <v>65000</v>
      </c>
      <c r="W48" s="431">
        <v>2021</v>
      </c>
      <c r="X48" s="416">
        <v>66625</v>
      </c>
      <c r="Y48" s="416">
        <v>65000</v>
      </c>
      <c r="AA48" s="416">
        <v>0</v>
      </c>
      <c r="AC48" s="430" t="s">
        <v>1591</v>
      </c>
      <c r="AD48" s="430">
        <v>514946</v>
      </c>
      <c r="AE48" s="430" t="s">
        <v>1944</v>
      </c>
      <c r="AH48" s="430" t="s">
        <v>1945</v>
      </c>
      <c r="AN48" s="250" t="s">
        <v>1840</v>
      </c>
      <c r="AO48" s="250" t="s">
        <v>1840</v>
      </c>
    </row>
    <row r="49" spans="1:44" hidden="1">
      <c r="A49"/>
      <c r="B49" s="250">
        <v>210586</v>
      </c>
      <c r="C49" s="250">
        <v>81679</v>
      </c>
      <c r="D49" s="250">
        <v>122865</v>
      </c>
      <c r="F49" s="250" t="e">
        <v>#N/A</v>
      </c>
      <c r="G49" s="250" t="e">
        <v>#N/A</v>
      </c>
      <c r="H49" s="250" t="e">
        <v>#N/A</v>
      </c>
      <c r="I49" s="250" t="s">
        <v>1504</v>
      </c>
      <c r="J49" s="250">
        <v>0</v>
      </c>
      <c r="K49" s="250">
        <v>0</v>
      </c>
      <c r="L49" s="250">
        <v>0</v>
      </c>
      <c r="M49" s="250" t="s">
        <v>1834</v>
      </c>
      <c r="N49" s="250" t="s">
        <v>1889</v>
      </c>
      <c r="O49" s="250" t="s">
        <v>1946</v>
      </c>
      <c r="P49" s="250" t="s">
        <v>1354</v>
      </c>
      <c r="Q49" s="415">
        <v>44652</v>
      </c>
      <c r="R49" s="415"/>
      <c r="S49" s="415">
        <v>44562</v>
      </c>
      <c r="T49" s="415">
        <v>44152</v>
      </c>
      <c r="U49" s="430" t="s">
        <v>1676</v>
      </c>
      <c r="V49" s="416">
        <v>202500</v>
      </c>
      <c r="W49" s="431">
        <v>2021</v>
      </c>
      <c r="X49" s="416">
        <v>207562.5</v>
      </c>
      <c r="Y49" s="416">
        <v>202500</v>
      </c>
      <c r="AA49" s="416">
        <v>0</v>
      </c>
      <c r="AC49" s="430" t="s">
        <v>1568</v>
      </c>
      <c r="AD49" s="430">
        <v>520999</v>
      </c>
      <c r="AE49" s="430" t="s">
        <v>1947</v>
      </c>
      <c r="AH49" s="430" t="s">
        <v>1948</v>
      </c>
      <c r="AN49" s="250" t="s">
        <v>1840</v>
      </c>
      <c r="AO49" s="250" t="s">
        <v>1840</v>
      </c>
    </row>
    <row r="50" spans="1:44" hidden="1">
      <c r="A50"/>
      <c r="B50" s="250">
        <v>210586</v>
      </c>
      <c r="C50" s="250">
        <v>81679</v>
      </c>
      <c r="D50" s="250">
        <v>122866</v>
      </c>
      <c r="F50" s="250" t="e">
        <v>#N/A</v>
      </c>
      <c r="G50" s="250" t="e">
        <v>#N/A</v>
      </c>
      <c r="H50" s="250" t="e">
        <v>#N/A</v>
      </c>
      <c r="I50" s="250" t="s">
        <v>1504</v>
      </c>
      <c r="J50" s="250">
        <v>0</v>
      </c>
      <c r="K50" s="250">
        <v>0</v>
      </c>
      <c r="L50" s="250">
        <v>0</v>
      </c>
      <c r="M50" s="250" t="s">
        <v>1834</v>
      </c>
      <c r="N50" s="250" t="s">
        <v>1889</v>
      </c>
      <c r="O50" s="250" t="s">
        <v>1949</v>
      </c>
      <c r="P50" s="250" t="s">
        <v>1354</v>
      </c>
      <c r="Q50" s="415">
        <v>44652</v>
      </c>
      <c r="R50" s="415"/>
      <c r="S50" s="415">
        <v>44562</v>
      </c>
      <c r="T50" s="415">
        <v>44152</v>
      </c>
      <c r="U50" s="430" t="s">
        <v>1676</v>
      </c>
      <c r="V50" s="416">
        <v>405000</v>
      </c>
      <c r="W50" s="431">
        <v>2021</v>
      </c>
      <c r="X50" s="416">
        <v>415125</v>
      </c>
      <c r="Y50" s="416">
        <v>405000</v>
      </c>
      <c r="AA50" s="416">
        <v>0</v>
      </c>
      <c r="AC50" s="430" t="s">
        <v>1568</v>
      </c>
      <c r="AD50" s="430">
        <v>520999</v>
      </c>
      <c r="AE50" s="430" t="s">
        <v>1947</v>
      </c>
      <c r="AH50" s="430" t="s">
        <v>1950</v>
      </c>
      <c r="AN50" s="250" t="s">
        <v>1840</v>
      </c>
      <c r="AO50" s="250" t="s">
        <v>1840</v>
      </c>
    </row>
    <row r="51" spans="1:44" hidden="1">
      <c r="A51"/>
      <c r="B51" s="250">
        <v>210670</v>
      </c>
      <c r="C51" s="250">
        <v>81741</v>
      </c>
      <c r="D51" s="250">
        <v>133085</v>
      </c>
      <c r="F51" s="250" t="e">
        <v>#N/A</v>
      </c>
      <c r="G51" s="250" t="e">
        <v>#N/A</v>
      </c>
      <c r="H51" s="250" t="e">
        <v>#N/A</v>
      </c>
      <c r="I51" s="250" t="s">
        <v>1504</v>
      </c>
      <c r="J51" s="250" t="e">
        <v>#N/A</v>
      </c>
      <c r="K51" s="250" t="e">
        <v>#N/A</v>
      </c>
      <c r="L51" s="250" t="e">
        <v>#N/A</v>
      </c>
      <c r="M51" s="250" t="s">
        <v>1878</v>
      </c>
      <c r="N51" s="250" t="s">
        <v>1928</v>
      </c>
      <c r="O51" s="250" t="s">
        <v>1951</v>
      </c>
      <c r="P51" s="250" t="s">
        <v>1354</v>
      </c>
      <c r="Q51" s="420"/>
      <c r="R51" s="420"/>
      <c r="S51" s="415">
        <v>45658</v>
      </c>
      <c r="T51" s="415">
        <v>44679</v>
      </c>
      <c r="U51" s="430" t="s">
        <v>1676</v>
      </c>
      <c r="Y51" s="416">
        <v>57512100</v>
      </c>
      <c r="AA51" s="416">
        <v>0</v>
      </c>
      <c r="AC51" s="430" t="s">
        <v>1591</v>
      </c>
      <c r="AH51" s="430" t="s">
        <v>1952</v>
      </c>
      <c r="AN51" s="250" t="s">
        <v>1840</v>
      </c>
      <c r="AO51" s="250" t="s">
        <v>1840</v>
      </c>
    </row>
    <row r="52" spans="1:44" hidden="1">
      <c r="A52"/>
      <c r="B52" s="250">
        <v>210670</v>
      </c>
      <c r="C52" s="250">
        <v>81741</v>
      </c>
      <c r="D52" s="250">
        <v>133106</v>
      </c>
      <c r="F52" s="250" t="e">
        <v>#N/A</v>
      </c>
      <c r="G52" s="250" t="e">
        <v>#N/A</v>
      </c>
      <c r="H52" s="250" t="e">
        <v>#N/A</v>
      </c>
      <c r="I52" s="250" t="s">
        <v>1504</v>
      </c>
      <c r="J52" s="250" t="e">
        <v>#N/A</v>
      </c>
      <c r="K52" s="250" t="e">
        <v>#N/A</v>
      </c>
      <c r="L52" s="250" t="e">
        <v>#N/A</v>
      </c>
      <c r="M52" s="250" t="s">
        <v>1878</v>
      </c>
      <c r="N52" s="250" t="s">
        <v>1928</v>
      </c>
      <c r="O52" s="250" t="s">
        <v>1953</v>
      </c>
      <c r="P52" s="250" t="s">
        <v>1354</v>
      </c>
      <c r="Q52" s="420"/>
      <c r="R52" s="420"/>
      <c r="S52" s="415">
        <v>45658</v>
      </c>
      <c r="T52" s="415">
        <v>44679</v>
      </c>
      <c r="U52" s="430" t="s">
        <v>1676</v>
      </c>
      <c r="Y52" s="416">
        <v>23400139</v>
      </c>
      <c r="AA52" s="416">
        <v>0</v>
      </c>
      <c r="AC52" s="430" t="s">
        <v>1591</v>
      </c>
      <c r="AH52" s="430" t="s">
        <v>1954</v>
      </c>
      <c r="AN52" s="250" t="s">
        <v>1840</v>
      </c>
      <c r="AO52" s="250" t="s">
        <v>1840</v>
      </c>
    </row>
    <row r="53" spans="1:44" hidden="1">
      <c r="A53"/>
      <c r="B53" s="250">
        <v>210616</v>
      </c>
      <c r="C53" s="250">
        <v>81741</v>
      </c>
      <c r="D53" s="250">
        <v>143176</v>
      </c>
      <c r="F53" s="250" t="e">
        <v>#N/A</v>
      </c>
      <c r="G53" s="250" t="e">
        <v>#N/A</v>
      </c>
      <c r="H53" s="250" t="e">
        <v>#N/A</v>
      </c>
      <c r="I53" s="250" t="s">
        <v>1504</v>
      </c>
      <c r="J53" s="250">
        <v>0</v>
      </c>
      <c r="K53" s="250">
        <v>0</v>
      </c>
      <c r="L53" s="250">
        <v>0</v>
      </c>
      <c r="M53" s="250" t="s">
        <v>1866</v>
      </c>
      <c r="N53" s="250" t="s">
        <v>1928</v>
      </c>
      <c r="O53" s="250" t="s">
        <v>1955</v>
      </c>
      <c r="P53" s="250" t="s">
        <v>1354</v>
      </c>
      <c r="Q53" s="415">
        <v>45658</v>
      </c>
      <c r="R53" s="415"/>
      <c r="S53" s="415">
        <v>45658</v>
      </c>
      <c r="T53" s="415">
        <v>44351</v>
      </c>
      <c r="U53" s="430" t="s">
        <v>1676</v>
      </c>
      <c r="V53" s="416">
        <v>6484533</v>
      </c>
      <c r="W53" s="431">
        <v>2021</v>
      </c>
      <c r="X53" s="416">
        <v>6646646.3250000002</v>
      </c>
      <c r="Y53" s="416">
        <v>6484533</v>
      </c>
      <c r="AC53" s="430" t="s">
        <v>1591</v>
      </c>
      <c r="AH53" s="430" t="s">
        <v>1956</v>
      </c>
      <c r="AN53" s="250" t="s">
        <v>1840</v>
      </c>
      <c r="AO53" s="250" t="s">
        <v>1840</v>
      </c>
    </row>
    <row r="54" spans="1:44">
      <c r="A54"/>
      <c r="C54" s="250">
        <v>81489</v>
      </c>
      <c r="D54" s="250">
        <v>112333</v>
      </c>
      <c r="F54" s="250" t="e">
        <v>#N/A</v>
      </c>
      <c r="G54" s="250" t="e">
        <v>#N/A</v>
      </c>
      <c r="H54" s="250" t="e">
        <v>#N/A</v>
      </c>
      <c r="I54" s="250" t="s">
        <v>1504</v>
      </c>
      <c r="J54" s="442" t="s">
        <v>2740</v>
      </c>
      <c r="K54" s="250" t="s">
        <v>2735</v>
      </c>
      <c r="L54" s="250" t="s">
        <v>2735</v>
      </c>
      <c r="M54" s="250" t="s">
        <v>1219</v>
      </c>
      <c r="N54" s="430" t="s">
        <v>1727</v>
      </c>
      <c r="O54" s="430" t="s">
        <v>1728</v>
      </c>
      <c r="P54" s="430" t="s">
        <v>1386</v>
      </c>
      <c r="R54" s="436">
        <v>45047</v>
      </c>
      <c r="U54" s="430" t="s">
        <v>1590</v>
      </c>
      <c r="Y54" s="416">
        <v>1388819</v>
      </c>
      <c r="Z54" s="433">
        <v>1704279</v>
      </c>
      <c r="AA54" s="416">
        <v>0</v>
      </c>
      <c r="AC54" s="430" t="s">
        <v>1591</v>
      </c>
      <c r="AH54" s="430" t="s">
        <v>1729</v>
      </c>
      <c r="AI54" s="434">
        <v>345</v>
      </c>
      <c r="AJ54" s="250">
        <v>0.18</v>
      </c>
      <c r="AN54" s="250" t="s">
        <v>1840</v>
      </c>
      <c r="AO54" s="250" t="s">
        <v>1840</v>
      </c>
      <c r="AP54" s="250" t="s">
        <v>1564</v>
      </c>
      <c r="AQ54" s="434" t="s">
        <v>1957</v>
      </c>
      <c r="AR54" s="430" t="s">
        <v>1958</v>
      </c>
    </row>
    <row r="55" spans="1:44" hidden="1">
      <c r="A55"/>
      <c r="B55" s="250">
        <v>210645</v>
      </c>
      <c r="C55" s="250">
        <v>81769</v>
      </c>
      <c r="D55" s="250">
        <v>143599</v>
      </c>
      <c r="F55" s="250" t="e">
        <v>#N/A</v>
      </c>
      <c r="G55" s="250" t="e">
        <v>#N/A</v>
      </c>
      <c r="H55" s="250" t="e">
        <v>#N/A</v>
      </c>
      <c r="I55" s="250" t="s">
        <v>1504</v>
      </c>
      <c r="J55" s="250" t="e">
        <v>#N/A</v>
      </c>
      <c r="K55" s="250" t="e">
        <v>#N/A</v>
      </c>
      <c r="L55" s="250" t="e">
        <v>#N/A</v>
      </c>
      <c r="M55" s="250" t="s">
        <v>1905</v>
      </c>
      <c r="N55" s="250" t="s">
        <v>1911</v>
      </c>
      <c r="O55" s="250" t="s">
        <v>1959</v>
      </c>
      <c r="P55" s="250" t="s">
        <v>1354</v>
      </c>
      <c r="Q55" s="415">
        <v>45809</v>
      </c>
      <c r="R55" s="415"/>
      <c r="S55" s="415">
        <v>44927</v>
      </c>
      <c r="T55" s="415">
        <v>44629</v>
      </c>
      <c r="U55" s="430" t="s">
        <v>1897</v>
      </c>
      <c r="V55" s="416">
        <v>1194000</v>
      </c>
      <c r="W55" s="431">
        <v>2022</v>
      </c>
      <c r="X55" s="416">
        <v>1194000</v>
      </c>
      <c r="Y55" s="416">
        <v>1194000</v>
      </c>
      <c r="AC55" s="430" t="s">
        <v>1568</v>
      </c>
      <c r="AH55" s="430" t="s">
        <v>1960</v>
      </c>
      <c r="AI55" s="250">
        <v>115</v>
      </c>
      <c r="AN55" s="250" t="s">
        <v>1840</v>
      </c>
      <c r="AO55" s="250" t="s">
        <v>1840</v>
      </c>
    </row>
    <row r="56" spans="1:44" hidden="1">
      <c r="A56"/>
      <c r="B56" s="250">
        <v>210645</v>
      </c>
      <c r="C56" s="250">
        <v>81769</v>
      </c>
      <c r="D56" s="250">
        <v>143600</v>
      </c>
      <c r="F56" s="250" t="e">
        <v>#N/A</v>
      </c>
      <c r="G56" s="250" t="e">
        <v>#N/A</v>
      </c>
      <c r="H56" s="250" t="e">
        <v>#N/A</v>
      </c>
      <c r="I56" s="250" t="s">
        <v>1504</v>
      </c>
      <c r="J56" s="250" t="e">
        <v>#N/A</v>
      </c>
      <c r="K56" s="250" t="e">
        <v>#N/A</v>
      </c>
      <c r="L56" s="250" t="e">
        <v>#N/A</v>
      </c>
      <c r="M56" s="250" t="s">
        <v>1905</v>
      </c>
      <c r="N56" s="250" t="s">
        <v>1911</v>
      </c>
      <c r="O56" s="250" t="s">
        <v>1961</v>
      </c>
      <c r="P56" s="250" t="s">
        <v>1354</v>
      </c>
      <c r="Q56" s="415">
        <v>45809</v>
      </c>
      <c r="R56" s="415"/>
      <c r="S56" s="415">
        <v>44927</v>
      </c>
      <c r="T56" s="415">
        <v>44629</v>
      </c>
      <c r="U56" s="430" t="s">
        <v>1897</v>
      </c>
      <c r="V56" s="416">
        <v>1129000</v>
      </c>
      <c r="W56" s="431">
        <v>2022</v>
      </c>
      <c r="X56" s="416">
        <v>1129000</v>
      </c>
      <c r="Y56" s="416">
        <v>1129000</v>
      </c>
      <c r="AC56" s="430" t="s">
        <v>1568</v>
      </c>
      <c r="AH56" s="430" t="s">
        <v>1962</v>
      </c>
      <c r="AI56" s="250">
        <v>115</v>
      </c>
      <c r="AN56" s="250" t="s">
        <v>1840</v>
      </c>
      <c r="AO56" s="250" t="s">
        <v>1840</v>
      </c>
    </row>
    <row r="57" spans="1:44" hidden="1">
      <c r="A57"/>
      <c r="B57" s="250">
        <v>210648</v>
      </c>
      <c r="C57" s="250">
        <v>81691</v>
      </c>
      <c r="D57" s="250">
        <v>143613</v>
      </c>
      <c r="F57" s="250" t="e">
        <v>#N/A</v>
      </c>
      <c r="G57" s="250" t="e">
        <v>#N/A</v>
      </c>
      <c r="H57" s="250" t="e">
        <v>#N/A</v>
      </c>
      <c r="I57" s="250" t="s">
        <v>1504</v>
      </c>
      <c r="J57" s="250" t="e">
        <v>#N/A</v>
      </c>
      <c r="K57" s="250" t="e">
        <v>#N/A</v>
      </c>
      <c r="L57" s="250" t="e">
        <v>#N/A</v>
      </c>
      <c r="M57" s="250" t="s">
        <v>1899</v>
      </c>
      <c r="N57" s="250" t="s">
        <v>1895</v>
      </c>
      <c r="O57" s="250" t="s">
        <v>1963</v>
      </c>
      <c r="P57" s="250" t="s">
        <v>1354</v>
      </c>
      <c r="Q57" s="415">
        <v>45658</v>
      </c>
      <c r="R57" s="415"/>
      <c r="S57" s="415">
        <v>45658</v>
      </c>
      <c r="T57" s="415">
        <v>44631</v>
      </c>
      <c r="U57" s="430" t="s">
        <v>1897</v>
      </c>
      <c r="V57" s="416">
        <v>1744800</v>
      </c>
      <c r="W57" s="431">
        <v>2022</v>
      </c>
      <c r="X57" s="416">
        <v>1744800</v>
      </c>
      <c r="Y57" s="416">
        <v>1744800</v>
      </c>
      <c r="AC57" s="430" t="s">
        <v>1591</v>
      </c>
      <c r="AH57" s="430" t="s">
        <v>1964</v>
      </c>
      <c r="AI57" s="250">
        <v>230</v>
      </c>
      <c r="AN57" s="250" t="s">
        <v>1840</v>
      </c>
      <c r="AO57" s="250" t="s">
        <v>1840</v>
      </c>
    </row>
    <row r="58" spans="1:44" hidden="1">
      <c r="A58"/>
      <c r="B58" s="250">
        <v>210648</v>
      </c>
      <c r="C58" s="250">
        <v>81691</v>
      </c>
      <c r="D58" s="250">
        <v>143614</v>
      </c>
      <c r="F58" s="250" t="e">
        <v>#N/A</v>
      </c>
      <c r="G58" s="250" t="e">
        <v>#N/A</v>
      </c>
      <c r="H58" s="250" t="e">
        <v>#N/A</v>
      </c>
      <c r="I58" s="250" t="s">
        <v>1504</v>
      </c>
      <c r="J58" s="250" t="e">
        <v>#N/A</v>
      </c>
      <c r="K58" s="250" t="e">
        <v>#N/A</v>
      </c>
      <c r="L58" s="250" t="e">
        <v>#N/A</v>
      </c>
      <c r="M58" s="250" t="s">
        <v>1899</v>
      </c>
      <c r="N58" s="250" t="s">
        <v>1895</v>
      </c>
      <c r="O58" s="250" t="s">
        <v>1965</v>
      </c>
      <c r="P58" s="250" t="s">
        <v>1354</v>
      </c>
      <c r="Q58" s="415">
        <v>45658</v>
      </c>
      <c r="R58" s="415"/>
      <c r="S58" s="415">
        <v>45658</v>
      </c>
      <c r="T58" s="415">
        <v>44631</v>
      </c>
      <c r="U58" s="430" t="s">
        <v>1897</v>
      </c>
      <c r="V58" s="416">
        <v>5845900</v>
      </c>
      <c r="W58" s="431">
        <v>2022</v>
      </c>
      <c r="X58" s="416">
        <v>5845900</v>
      </c>
      <c r="Y58" s="416">
        <v>5845900</v>
      </c>
      <c r="AC58" s="430" t="s">
        <v>1591</v>
      </c>
      <c r="AH58" s="430" t="s">
        <v>1966</v>
      </c>
      <c r="AI58" s="250">
        <v>230</v>
      </c>
      <c r="AN58" s="250" t="s">
        <v>1840</v>
      </c>
      <c r="AO58" s="250" t="s">
        <v>1840</v>
      </c>
    </row>
    <row r="59" spans="1:44" hidden="1">
      <c r="A59"/>
      <c r="B59" s="250">
        <v>210656</v>
      </c>
      <c r="C59" s="250">
        <v>92184</v>
      </c>
      <c r="D59" s="250">
        <v>143786</v>
      </c>
      <c r="F59" s="250" t="e">
        <v>#N/A</v>
      </c>
      <c r="G59" s="250" t="e">
        <v>#N/A</v>
      </c>
      <c r="H59" s="250" t="e">
        <v>#N/A</v>
      </c>
      <c r="I59" s="250" t="s">
        <v>1504</v>
      </c>
      <c r="J59" s="250" t="e">
        <v>#N/A</v>
      </c>
      <c r="K59" s="250" t="e">
        <v>#N/A</v>
      </c>
      <c r="L59" s="250" t="e">
        <v>#N/A</v>
      </c>
      <c r="M59" s="250" t="s">
        <v>1866</v>
      </c>
      <c r="N59" s="250" t="s">
        <v>1967</v>
      </c>
      <c r="O59" s="250" t="s">
        <v>1968</v>
      </c>
      <c r="P59" s="250" t="s">
        <v>1354</v>
      </c>
      <c r="Q59" s="420"/>
      <c r="R59" s="420"/>
      <c r="S59" s="415">
        <v>44927</v>
      </c>
      <c r="T59" s="415">
        <v>44631</v>
      </c>
      <c r="U59" s="430" t="s">
        <v>1897</v>
      </c>
      <c r="V59" s="416">
        <v>168228</v>
      </c>
      <c r="W59" s="431">
        <v>2022</v>
      </c>
      <c r="X59" s="416">
        <v>168228</v>
      </c>
      <c r="Y59" s="416">
        <v>168228</v>
      </c>
      <c r="AA59" s="416">
        <v>0</v>
      </c>
      <c r="AC59" s="430" t="s">
        <v>1591</v>
      </c>
      <c r="AH59" s="430" t="s">
        <v>1969</v>
      </c>
      <c r="AI59" s="250">
        <v>69</v>
      </c>
      <c r="AN59" s="250" t="s">
        <v>1840</v>
      </c>
      <c r="AO59" s="250" t="s">
        <v>1840</v>
      </c>
    </row>
    <row r="60" spans="1:44" hidden="1">
      <c r="A60"/>
      <c r="B60" s="250">
        <v>210644</v>
      </c>
      <c r="C60" s="250">
        <v>92238</v>
      </c>
      <c r="D60" s="250">
        <v>144142</v>
      </c>
      <c r="F60" s="250" t="e">
        <v>#N/A</v>
      </c>
      <c r="G60" s="250" t="e">
        <v>#N/A</v>
      </c>
      <c r="H60" s="250" t="e">
        <v>#N/A</v>
      </c>
      <c r="I60" s="250" t="s">
        <v>1504</v>
      </c>
      <c r="J60" s="250" t="e">
        <v>#N/A</v>
      </c>
      <c r="K60" s="250" t="e">
        <v>#N/A</v>
      </c>
      <c r="L60" s="250" t="e">
        <v>#N/A</v>
      </c>
      <c r="M60" s="250" t="s">
        <v>1970</v>
      </c>
      <c r="N60" s="250" t="s">
        <v>1971</v>
      </c>
      <c r="O60" s="250" t="s">
        <v>1972</v>
      </c>
      <c r="P60" s="250" t="s">
        <v>1354</v>
      </c>
      <c r="Q60" s="415">
        <v>45273</v>
      </c>
      <c r="R60" s="415"/>
      <c r="S60" s="415">
        <v>44927</v>
      </c>
      <c r="T60" s="415">
        <v>44631</v>
      </c>
      <c r="U60" s="430" t="s">
        <v>1897</v>
      </c>
      <c r="Y60" s="416">
        <v>380321</v>
      </c>
      <c r="AC60" s="430" t="s">
        <v>1568</v>
      </c>
      <c r="AH60" s="430" t="s">
        <v>1973</v>
      </c>
      <c r="AN60" s="250" t="s">
        <v>1840</v>
      </c>
      <c r="AO60" s="250" t="s">
        <v>1840</v>
      </c>
    </row>
    <row r="61" spans="1:44" hidden="1">
      <c r="A61"/>
      <c r="B61" s="250">
        <v>210645</v>
      </c>
      <c r="C61" s="250">
        <v>92238</v>
      </c>
      <c r="D61" s="250">
        <v>144143</v>
      </c>
      <c r="F61" s="250" t="e">
        <v>#N/A</v>
      </c>
      <c r="G61" s="250" t="e">
        <v>#N/A</v>
      </c>
      <c r="H61" s="250" t="e">
        <v>#N/A</v>
      </c>
      <c r="I61" s="250" t="s">
        <v>1504</v>
      </c>
      <c r="J61" s="250" t="e">
        <v>#N/A</v>
      </c>
      <c r="K61" s="250" t="e">
        <v>#N/A</v>
      </c>
      <c r="L61" s="250" t="e">
        <v>#N/A</v>
      </c>
      <c r="M61" s="250" t="s">
        <v>1905</v>
      </c>
      <c r="N61" s="250" t="s">
        <v>1971</v>
      </c>
      <c r="O61" s="250" t="s">
        <v>1974</v>
      </c>
      <c r="P61" s="250" t="s">
        <v>1354</v>
      </c>
      <c r="Q61" s="415">
        <v>45291</v>
      </c>
      <c r="R61" s="415"/>
      <c r="S61" s="415">
        <v>44927</v>
      </c>
      <c r="T61" s="415">
        <v>44629</v>
      </c>
      <c r="U61" s="430" t="s">
        <v>1897</v>
      </c>
      <c r="V61" s="416">
        <v>281000</v>
      </c>
      <c r="W61" s="431">
        <v>2022</v>
      </c>
      <c r="X61" s="416">
        <v>281000</v>
      </c>
      <c r="Y61" s="416">
        <v>281000</v>
      </c>
      <c r="AC61" s="430" t="s">
        <v>1568</v>
      </c>
      <c r="AH61" s="430" t="s">
        <v>1973</v>
      </c>
      <c r="AN61" s="250" t="s">
        <v>1840</v>
      </c>
      <c r="AO61" s="250" t="s">
        <v>1840</v>
      </c>
    </row>
    <row r="62" spans="1:44" hidden="1">
      <c r="A62"/>
      <c r="C62" s="250">
        <v>30959</v>
      </c>
      <c r="D62" s="250">
        <v>51338</v>
      </c>
      <c r="F62" s="250" t="e">
        <v>#N/A</v>
      </c>
      <c r="G62" s="250" t="e">
        <v>#N/A</v>
      </c>
      <c r="H62" s="250" t="e">
        <v>#N/A</v>
      </c>
      <c r="I62" s="250" t="s">
        <v>1504</v>
      </c>
      <c r="J62" s="250">
        <v>0</v>
      </c>
      <c r="K62" s="250">
        <v>0</v>
      </c>
      <c r="L62" s="250">
        <v>0</v>
      </c>
      <c r="M62" s="250" t="s">
        <v>1869</v>
      </c>
      <c r="N62" s="250" t="s">
        <v>1975</v>
      </c>
      <c r="O62" s="250" t="s">
        <v>1976</v>
      </c>
      <c r="P62" s="250" t="s">
        <v>1386</v>
      </c>
      <c r="Q62" s="415">
        <v>44385</v>
      </c>
      <c r="R62" s="415"/>
      <c r="U62" s="430" t="s">
        <v>1590</v>
      </c>
      <c r="Y62" s="416">
        <v>2098946</v>
      </c>
      <c r="AA62" s="416">
        <v>0</v>
      </c>
      <c r="AC62" s="430" t="s">
        <v>1584</v>
      </c>
      <c r="AH62" s="430" t="s">
        <v>1977</v>
      </c>
      <c r="AN62" s="250" t="s">
        <v>1840</v>
      </c>
      <c r="AO62" s="250" t="s">
        <v>1840</v>
      </c>
    </row>
    <row r="63" spans="1:44" hidden="1">
      <c r="A63"/>
      <c r="C63" s="250">
        <v>30959</v>
      </c>
      <c r="D63" s="250">
        <v>51360</v>
      </c>
      <c r="F63" s="250" t="e">
        <v>#N/A</v>
      </c>
      <c r="G63" s="250" t="e">
        <v>#N/A</v>
      </c>
      <c r="H63" s="250" t="e">
        <v>#N/A</v>
      </c>
      <c r="I63" s="250" t="s">
        <v>1504</v>
      </c>
      <c r="J63" s="250">
        <v>0</v>
      </c>
      <c r="K63" s="250">
        <v>0</v>
      </c>
      <c r="L63" s="250">
        <v>0</v>
      </c>
      <c r="M63" s="250" t="s">
        <v>1869</v>
      </c>
      <c r="N63" s="250" t="s">
        <v>1975</v>
      </c>
      <c r="O63" s="250" t="s">
        <v>1978</v>
      </c>
      <c r="P63" s="250" t="s">
        <v>1386</v>
      </c>
      <c r="Q63" s="415">
        <v>44405</v>
      </c>
      <c r="R63" s="415"/>
      <c r="U63" s="430" t="s">
        <v>1590</v>
      </c>
      <c r="Y63" s="416">
        <v>1674997</v>
      </c>
      <c r="AA63" s="416">
        <v>0</v>
      </c>
      <c r="AC63" s="430" t="s">
        <v>1584</v>
      </c>
      <c r="AH63" s="430" t="s">
        <v>1979</v>
      </c>
      <c r="AN63" s="250" t="s">
        <v>1840</v>
      </c>
      <c r="AO63" s="250" t="s">
        <v>1840</v>
      </c>
    </row>
    <row r="64" spans="1:44" hidden="1">
      <c r="A64"/>
      <c r="C64" s="250">
        <v>51239</v>
      </c>
      <c r="D64" s="250">
        <v>71933</v>
      </c>
      <c r="F64" s="250" t="e">
        <v>#N/A</v>
      </c>
      <c r="G64" s="250" t="e">
        <v>#N/A</v>
      </c>
      <c r="H64" s="250" t="e">
        <v>#N/A</v>
      </c>
      <c r="I64" s="250" t="s">
        <v>1504</v>
      </c>
      <c r="J64" s="250">
        <v>0</v>
      </c>
      <c r="K64" s="250">
        <v>0</v>
      </c>
      <c r="L64" s="250">
        <v>0</v>
      </c>
      <c r="M64" s="250" t="s">
        <v>1905</v>
      </c>
      <c r="N64" s="250" t="s">
        <v>1980</v>
      </c>
      <c r="O64" s="250" t="s">
        <v>1981</v>
      </c>
      <c r="P64" s="250" t="s">
        <v>1386</v>
      </c>
      <c r="Q64" s="415">
        <v>45383</v>
      </c>
      <c r="R64" s="415"/>
      <c r="U64" s="430" t="s">
        <v>1590</v>
      </c>
      <c r="Y64" s="416">
        <v>4700000</v>
      </c>
      <c r="AC64" s="430" t="s">
        <v>1591</v>
      </c>
      <c r="AD64" s="430">
        <v>640503</v>
      </c>
      <c r="AE64" s="430" t="s">
        <v>1982</v>
      </c>
      <c r="AH64" s="430" t="s">
        <v>1983</v>
      </c>
      <c r="AN64" s="250" t="s">
        <v>1840</v>
      </c>
      <c r="AO64" s="250" t="s">
        <v>1840</v>
      </c>
    </row>
    <row r="65" spans="1:44" hidden="1">
      <c r="A65"/>
      <c r="C65" s="250">
        <v>51239</v>
      </c>
      <c r="D65" s="250">
        <v>71934</v>
      </c>
      <c r="F65" s="250" t="e">
        <v>#N/A</v>
      </c>
      <c r="G65" s="250" t="e">
        <v>#N/A</v>
      </c>
      <c r="H65" s="250" t="e">
        <v>#N/A</v>
      </c>
      <c r="I65" s="250" t="s">
        <v>1504</v>
      </c>
      <c r="J65" s="250">
        <v>0</v>
      </c>
      <c r="K65" s="250">
        <v>0</v>
      </c>
      <c r="L65" s="250">
        <v>0</v>
      </c>
      <c r="M65" s="250" t="s">
        <v>1905</v>
      </c>
      <c r="N65" s="250" t="s">
        <v>1980</v>
      </c>
      <c r="O65" s="250" t="s">
        <v>1984</v>
      </c>
      <c r="P65" s="250" t="s">
        <v>1386</v>
      </c>
      <c r="Q65" s="415">
        <v>45383</v>
      </c>
      <c r="R65" s="415"/>
      <c r="U65" s="430" t="s">
        <v>1590</v>
      </c>
      <c r="Y65" s="416">
        <v>5900000</v>
      </c>
      <c r="AC65" s="430" t="s">
        <v>1591</v>
      </c>
      <c r="AD65" s="430">
        <v>640503</v>
      </c>
      <c r="AE65" s="430" t="s">
        <v>1982</v>
      </c>
      <c r="AH65" s="430" t="s">
        <v>1985</v>
      </c>
      <c r="AI65" s="250">
        <v>345</v>
      </c>
      <c r="AN65" s="250" t="s">
        <v>1840</v>
      </c>
      <c r="AO65" s="250" t="s">
        <v>1840</v>
      </c>
    </row>
    <row r="66" spans="1:44" hidden="1">
      <c r="A66"/>
      <c r="C66" s="250">
        <v>51255</v>
      </c>
      <c r="D66" s="250">
        <v>71970</v>
      </c>
      <c r="F66" s="250" t="e">
        <v>#N/A</v>
      </c>
      <c r="G66" s="250" t="e">
        <v>#N/A</v>
      </c>
      <c r="H66" s="250" t="e">
        <v>#N/A</v>
      </c>
      <c r="I66" s="250" t="s">
        <v>1504</v>
      </c>
      <c r="J66" s="250" t="e">
        <v>#N/A</v>
      </c>
      <c r="K66" s="250" t="e">
        <v>#N/A</v>
      </c>
      <c r="L66" s="250" t="e">
        <v>#N/A</v>
      </c>
      <c r="M66" s="250" t="s">
        <v>1834</v>
      </c>
      <c r="N66" s="250" t="s">
        <v>1986</v>
      </c>
      <c r="O66" s="250" t="s">
        <v>1987</v>
      </c>
      <c r="P66" s="250" t="s">
        <v>1386</v>
      </c>
      <c r="Q66" s="415">
        <v>43692</v>
      </c>
      <c r="R66" s="415"/>
      <c r="U66" s="430" t="s">
        <v>1590</v>
      </c>
      <c r="Y66" s="416">
        <v>1700000</v>
      </c>
      <c r="AC66" s="430" t="s">
        <v>1591</v>
      </c>
      <c r="AD66" s="430">
        <v>521052</v>
      </c>
      <c r="AE66" s="430" t="s">
        <v>1988</v>
      </c>
      <c r="AH66" s="430" t="s">
        <v>1989</v>
      </c>
      <c r="AN66" s="250" t="e">
        <v>#N/A</v>
      </c>
      <c r="AO66" s="250" t="e">
        <v>#N/A</v>
      </c>
    </row>
    <row r="67" spans="1:44" hidden="1">
      <c r="A67"/>
      <c r="C67" s="250">
        <v>51261</v>
      </c>
      <c r="D67" s="250">
        <v>71982</v>
      </c>
      <c r="F67" s="250" t="e">
        <v>#N/A</v>
      </c>
      <c r="G67" s="250" t="e">
        <v>#N/A</v>
      </c>
      <c r="H67" s="250" t="e">
        <v>#N/A</v>
      </c>
      <c r="I67" s="250" t="s">
        <v>1504</v>
      </c>
      <c r="J67" s="250">
        <v>0</v>
      </c>
      <c r="K67" s="250">
        <v>0</v>
      </c>
      <c r="L67" s="250">
        <v>0</v>
      </c>
      <c r="M67" s="250" t="s">
        <v>1905</v>
      </c>
      <c r="N67" s="250" t="s">
        <v>1990</v>
      </c>
      <c r="O67" s="250" t="s">
        <v>1991</v>
      </c>
      <c r="P67" s="250" t="s">
        <v>1386</v>
      </c>
      <c r="Q67" s="415">
        <v>43770</v>
      </c>
      <c r="R67" s="415"/>
      <c r="U67" s="430" t="s">
        <v>1590</v>
      </c>
      <c r="Y67" s="416">
        <v>1700000</v>
      </c>
      <c r="AC67" s="430" t="s">
        <v>563</v>
      </c>
      <c r="AF67" s="430">
        <v>640169</v>
      </c>
      <c r="AG67" s="430" t="s">
        <v>1992</v>
      </c>
      <c r="AH67" s="430" t="s">
        <v>1993</v>
      </c>
      <c r="AI67" s="250" t="s">
        <v>1994</v>
      </c>
      <c r="AM67" s="250" t="s">
        <v>1564</v>
      </c>
    </row>
    <row r="68" spans="1:44" hidden="1">
      <c r="A68"/>
      <c r="C68" s="250">
        <v>51261</v>
      </c>
      <c r="D68" s="250">
        <v>71983</v>
      </c>
      <c r="F68" s="250" t="e">
        <v>#N/A</v>
      </c>
      <c r="G68" s="250" t="e">
        <v>#N/A</v>
      </c>
      <c r="H68" s="250" t="e">
        <v>#N/A</v>
      </c>
      <c r="I68" s="250" t="s">
        <v>1504</v>
      </c>
      <c r="J68" s="250">
        <v>0</v>
      </c>
      <c r="K68" s="250">
        <v>0</v>
      </c>
      <c r="L68" s="250">
        <v>0</v>
      </c>
      <c r="M68" s="250" t="s">
        <v>1905</v>
      </c>
      <c r="N68" s="250" t="s">
        <v>1990</v>
      </c>
      <c r="O68" s="250" t="s">
        <v>1995</v>
      </c>
      <c r="P68" s="250" t="s">
        <v>1386</v>
      </c>
      <c r="Q68" s="415">
        <v>43770</v>
      </c>
      <c r="R68" s="415"/>
      <c r="U68" s="430" t="s">
        <v>1590</v>
      </c>
      <c r="Y68" s="416">
        <v>900000</v>
      </c>
      <c r="AC68" s="430" t="s">
        <v>563</v>
      </c>
      <c r="AD68" s="430">
        <v>640076</v>
      </c>
      <c r="AE68" s="430" t="s">
        <v>1996</v>
      </c>
      <c r="AF68" s="430">
        <v>640208</v>
      </c>
      <c r="AG68" s="430" t="s">
        <v>1997</v>
      </c>
      <c r="AH68" s="430" t="s">
        <v>1998</v>
      </c>
      <c r="AI68" s="250" t="s">
        <v>1994</v>
      </c>
      <c r="AM68" s="250" t="s">
        <v>1564</v>
      </c>
    </row>
    <row r="69" spans="1:44" hidden="1">
      <c r="A69"/>
      <c r="C69" s="250">
        <v>51283</v>
      </c>
      <c r="D69" s="250">
        <v>72032</v>
      </c>
      <c r="F69" s="250" t="e">
        <v>#N/A</v>
      </c>
      <c r="G69" s="250" t="e">
        <v>#N/A</v>
      </c>
      <c r="H69" s="250" t="e">
        <v>#N/A</v>
      </c>
      <c r="I69" s="250" t="s">
        <v>1504</v>
      </c>
      <c r="J69" s="250">
        <v>0</v>
      </c>
      <c r="K69" s="250">
        <v>0</v>
      </c>
      <c r="L69" s="250">
        <v>0</v>
      </c>
      <c r="M69" s="250" t="s">
        <v>1869</v>
      </c>
      <c r="N69" s="250" t="s">
        <v>1999</v>
      </c>
      <c r="O69" s="250" t="s">
        <v>2000</v>
      </c>
      <c r="P69" s="250" t="s">
        <v>1386</v>
      </c>
      <c r="Q69" s="415">
        <v>43800</v>
      </c>
      <c r="R69" s="415"/>
      <c r="U69" s="430" t="s">
        <v>1590</v>
      </c>
      <c r="Y69" s="416">
        <v>591193</v>
      </c>
      <c r="AA69" s="416">
        <v>0</v>
      </c>
      <c r="AC69" s="430" t="s">
        <v>1584</v>
      </c>
      <c r="AH69" s="430" t="s">
        <v>2001</v>
      </c>
      <c r="AN69" s="250" t="s">
        <v>1840</v>
      </c>
      <c r="AO69" s="250" t="s">
        <v>1840</v>
      </c>
    </row>
    <row r="70" spans="1:44" hidden="1">
      <c r="A70"/>
      <c r="C70" s="250">
        <v>51283</v>
      </c>
      <c r="D70" s="250">
        <v>72033</v>
      </c>
      <c r="F70" s="250" t="e">
        <v>#N/A</v>
      </c>
      <c r="G70" s="250" t="e">
        <v>#N/A</v>
      </c>
      <c r="H70" s="250" t="e">
        <v>#N/A</v>
      </c>
      <c r="I70" s="250" t="s">
        <v>1504</v>
      </c>
      <c r="J70" s="250">
        <v>0</v>
      </c>
      <c r="K70" s="250">
        <v>0</v>
      </c>
      <c r="L70" s="250">
        <v>0</v>
      </c>
      <c r="M70" s="250" t="s">
        <v>1869</v>
      </c>
      <c r="N70" s="250" t="s">
        <v>1999</v>
      </c>
      <c r="O70" s="250" t="s">
        <v>2002</v>
      </c>
      <c r="P70" s="250" t="s">
        <v>1386</v>
      </c>
      <c r="Q70" s="415">
        <v>43800</v>
      </c>
      <c r="R70" s="415"/>
      <c r="U70" s="430" t="s">
        <v>1590</v>
      </c>
      <c r="Y70" s="416">
        <v>13383989</v>
      </c>
      <c r="AA70" s="416">
        <v>0</v>
      </c>
      <c r="AC70" s="430" t="s">
        <v>1584</v>
      </c>
      <c r="AH70" s="430" t="s">
        <v>2003</v>
      </c>
      <c r="AN70" s="250" t="s">
        <v>1840</v>
      </c>
      <c r="AO70" s="250" t="s">
        <v>1840</v>
      </c>
    </row>
    <row r="71" spans="1:44" hidden="1">
      <c r="A71"/>
      <c r="C71" s="250">
        <v>51283</v>
      </c>
      <c r="D71" s="250">
        <v>72034</v>
      </c>
      <c r="F71" s="250" t="e">
        <v>#N/A</v>
      </c>
      <c r="G71" s="250" t="e">
        <v>#N/A</v>
      </c>
      <c r="H71" s="250" t="e">
        <v>#N/A</v>
      </c>
      <c r="I71" s="250" t="s">
        <v>1504</v>
      </c>
      <c r="J71" s="250">
        <v>0</v>
      </c>
      <c r="K71" s="250">
        <v>0</v>
      </c>
      <c r="L71" s="250">
        <v>0</v>
      </c>
      <c r="M71" s="250" t="s">
        <v>1866</v>
      </c>
      <c r="N71" s="250" t="s">
        <v>1999</v>
      </c>
      <c r="O71" s="250" t="s">
        <v>2004</v>
      </c>
      <c r="P71" s="250" t="s">
        <v>1386</v>
      </c>
      <c r="Q71" s="415">
        <v>44196</v>
      </c>
      <c r="R71" s="415"/>
      <c r="U71" s="430" t="s">
        <v>1590</v>
      </c>
      <c r="Y71" s="416">
        <v>20000</v>
      </c>
      <c r="AA71" s="416">
        <v>0</v>
      </c>
      <c r="AC71" s="430" t="s">
        <v>1591</v>
      </c>
      <c r="AH71" s="430" t="s">
        <v>2005</v>
      </c>
      <c r="AN71" s="250" t="s">
        <v>1840</v>
      </c>
      <c r="AO71" s="250" t="s">
        <v>1840</v>
      </c>
    </row>
    <row r="72" spans="1:44" hidden="1">
      <c r="A72"/>
      <c r="C72" s="250">
        <v>51332</v>
      </c>
      <c r="D72" s="250">
        <v>82126</v>
      </c>
      <c r="F72" s="250" t="e">
        <v>#N/A</v>
      </c>
      <c r="G72" s="250" t="e">
        <v>#N/A</v>
      </c>
      <c r="H72" s="250" t="e">
        <v>#N/A</v>
      </c>
      <c r="I72" s="250" t="s">
        <v>1504</v>
      </c>
      <c r="J72" s="250">
        <v>0</v>
      </c>
      <c r="K72" s="250">
        <v>0</v>
      </c>
      <c r="L72" s="250">
        <v>0</v>
      </c>
      <c r="M72" s="250" t="s">
        <v>1866</v>
      </c>
      <c r="N72" s="250" t="s">
        <v>2006</v>
      </c>
      <c r="O72" s="250" t="s">
        <v>2007</v>
      </c>
      <c r="P72" s="250" t="s">
        <v>1386</v>
      </c>
      <c r="Q72" s="415">
        <v>44848</v>
      </c>
      <c r="R72" s="415"/>
      <c r="U72" s="430" t="s">
        <v>1590</v>
      </c>
      <c r="Y72" s="416">
        <v>1099958</v>
      </c>
      <c r="AA72" s="416">
        <v>0</v>
      </c>
      <c r="AC72" s="430" t="s">
        <v>1591</v>
      </c>
      <c r="AD72" s="430">
        <v>515800</v>
      </c>
      <c r="AE72" s="430" t="s">
        <v>1290</v>
      </c>
      <c r="AH72" s="430" t="s">
        <v>2008</v>
      </c>
      <c r="AN72" s="250" t="s">
        <v>1840</v>
      </c>
      <c r="AO72" s="250" t="s">
        <v>1840</v>
      </c>
    </row>
    <row r="73" spans="1:44" hidden="1">
      <c r="A73"/>
      <c r="C73" s="250">
        <v>51332</v>
      </c>
      <c r="D73" s="250">
        <v>82127</v>
      </c>
      <c r="F73" s="250" t="e">
        <v>#N/A</v>
      </c>
      <c r="G73" s="250" t="e">
        <v>#N/A</v>
      </c>
      <c r="H73" s="250" t="e">
        <v>#N/A</v>
      </c>
      <c r="I73" s="250" t="s">
        <v>1504</v>
      </c>
      <c r="J73" s="250">
        <v>0</v>
      </c>
      <c r="K73" s="250">
        <v>0</v>
      </c>
      <c r="L73" s="250">
        <v>0</v>
      </c>
      <c r="M73" s="250" t="s">
        <v>1866</v>
      </c>
      <c r="N73" s="250" t="s">
        <v>2006</v>
      </c>
      <c r="O73" s="250" t="s">
        <v>2009</v>
      </c>
      <c r="P73" s="250" t="s">
        <v>1386</v>
      </c>
      <c r="Q73" s="415">
        <v>44848</v>
      </c>
      <c r="R73" s="415"/>
      <c r="U73" s="430" t="s">
        <v>1590</v>
      </c>
      <c r="Y73" s="416">
        <v>1025042</v>
      </c>
      <c r="AA73" s="416">
        <v>0</v>
      </c>
      <c r="AC73" s="430" t="s">
        <v>1591</v>
      </c>
      <c r="AH73" s="430" t="s">
        <v>2010</v>
      </c>
      <c r="AN73" s="250" t="s">
        <v>1840</v>
      </c>
      <c r="AO73" s="250" t="s">
        <v>1840</v>
      </c>
    </row>
    <row r="74" spans="1:44" hidden="1">
      <c r="A74"/>
      <c r="C74" s="250">
        <v>51333</v>
      </c>
      <c r="D74" s="250">
        <v>82128</v>
      </c>
      <c r="F74" s="250" t="e">
        <v>#N/A</v>
      </c>
      <c r="G74" s="250" t="e">
        <v>#N/A</v>
      </c>
      <c r="H74" s="250" t="e">
        <v>#N/A</v>
      </c>
      <c r="I74" s="250" t="s">
        <v>1504</v>
      </c>
      <c r="J74" s="250">
        <v>0</v>
      </c>
      <c r="K74" s="250">
        <v>0</v>
      </c>
      <c r="L74" s="250">
        <v>0</v>
      </c>
      <c r="M74" s="250" t="s">
        <v>1866</v>
      </c>
      <c r="N74" s="250" t="s">
        <v>2011</v>
      </c>
      <c r="O74" s="250" t="s">
        <v>2012</v>
      </c>
      <c r="P74" s="250" t="s">
        <v>1386</v>
      </c>
      <c r="Q74" s="415">
        <v>44849</v>
      </c>
      <c r="R74" s="415"/>
      <c r="U74" s="430" t="s">
        <v>1590</v>
      </c>
      <c r="Y74" s="416">
        <v>1099958</v>
      </c>
      <c r="AA74" s="416">
        <v>0</v>
      </c>
      <c r="AC74" s="430" t="s">
        <v>1591</v>
      </c>
      <c r="AH74" s="430" t="s">
        <v>2013</v>
      </c>
      <c r="AN74" s="250" t="s">
        <v>1840</v>
      </c>
      <c r="AO74" s="250" t="s">
        <v>1840</v>
      </c>
    </row>
    <row r="75" spans="1:44" hidden="1">
      <c r="A75"/>
      <c r="C75" s="250">
        <v>51333</v>
      </c>
      <c r="D75" s="250">
        <v>82129</v>
      </c>
      <c r="F75" s="250" t="e">
        <v>#N/A</v>
      </c>
      <c r="G75" s="250" t="e">
        <v>#N/A</v>
      </c>
      <c r="H75" s="250" t="e">
        <v>#N/A</v>
      </c>
      <c r="I75" s="250" t="s">
        <v>1504</v>
      </c>
      <c r="J75" s="250">
        <v>0</v>
      </c>
      <c r="K75" s="250">
        <v>0</v>
      </c>
      <c r="L75" s="250">
        <v>0</v>
      </c>
      <c r="M75" s="250" t="s">
        <v>1866</v>
      </c>
      <c r="N75" s="250" t="s">
        <v>2011</v>
      </c>
      <c r="O75" s="250" t="s">
        <v>2014</v>
      </c>
      <c r="P75" s="250" t="s">
        <v>1386</v>
      </c>
      <c r="Q75" s="415">
        <v>44849</v>
      </c>
      <c r="R75" s="415"/>
      <c r="U75" s="430" t="s">
        <v>1590</v>
      </c>
      <c r="Y75" s="416">
        <v>9213042</v>
      </c>
      <c r="AA75" s="416">
        <v>0</v>
      </c>
      <c r="AC75" s="430" t="s">
        <v>1591</v>
      </c>
      <c r="AH75" s="430" t="s">
        <v>2015</v>
      </c>
      <c r="AN75" s="250" t="s">
        <v>1840</v>
      </c>
      <c r="AO75" s="250" t="s">
        <v>1840</v>
      </c>
    </row>
    <row r="76" spans="1:44">
      <c r="A76"/>
      <c r="C76" s="250">
        <v>81489</v>
      </c>
      <c r="D76" s="250">
        <v>112334</v>
      </c>
      <c r="F76" s="250" t="e">
        <v>#N/A</v>
      </c>
      <c r="G76" s="250" t="e">
        <v>#N/A</v>
      </c>
      <c r="H76" s="250" t="e">
        <v>#N/A</v>
      </c>
      <c r="I76" s="250" t="s">
        <v>1504</v>
      </c>
      <c r="J76" s="442" t="s">
        <v>2740</v>
      </c>
      <c r="K76" s="250" t="s">
        <v>2735</v>
      </c>
      <c r="L76" s="250" t="s">
        <v>2735</v>
      </c>
      <c r="M76" s="250" t="s">
        <v>1219</v>
      </c>
      <c r="N76" s="430" t="s">
        <v>1727</v>
      </c>
      <c r="O76" s="430" t="s">
        <v>1730</v>
      </c>
      <c r="P76" s="430" t="s">
        <v>1386</v>
      </c>
      <c r="Q76" s="415">
        <v>45047</v>
      </c>
      <c r="R76" s="436">
        <v>45047</v>
      </c>
      <c r="U76" s="430" t="s">
        <v>1590</v>
      </c>
      <c r="Y76" s="416">
        <v>17798882</v>
      </c>
      <c r="Z76" s="433">
        <v>7067936.0422</v>
      </c>
      <c r="AA76" s="416">
        <v>0</v>
      </c>
      <c r="AC76" s="430" t="s">
        <v>1591</v>
      </c>
      <c r="AH76" s="430" t="s">
        <v>1731</v>
      </c>
      <c r="AI76" s="434">
        <v>345</v>
      </c>
      <c r="AJ76" s="250">
        <v>0.32</v>
      </c>
      <c r="AN76" s="250" t="s">
        <v>1840</v>
      </c>
      <c r="AO76" s="250" t="s">
        <v>1840</v>
      </c>
      <c r="AP76" s="250" t="s">
        <v>1564</v>
      </c>
      <c r="AQ76" s="434" t="s">
        <v>1957</v>
      </c>
      <c r="AR76" s="430" t="s">
        <v>2016</v>
      </c>
    </row>
    <row r="77" spans="1:44">
      <c r="A77"/>
      <c r="C77" s="250">
        <v>81491</v>
      </c>
      <c r="D77" s="250">
        <v>112337</v>
      </c>
      <c r="F77" s="250" t="e">
        <v>#N/A</v>
      </c>
      <c r="G77" s="250" t="e">
        <v>#N/A</v>
      </c>
      <c r="H77" s="250" t="e">
        <v>#N/A</v>
      </c>
      <c r="I77" s="250" t="s">
        <v>1504</v>
      </c>
      <c r="J77" s="442" t="s">
        <v>2740</v>
      </c>
      <c r="K77" s="250" t="s">
        <v>2736</v>
      </c>
      <c r="L77" s="250" t="s">
        <v>2736</v>
      </c>
      <c r="M77" s="250" t="s">
        <v>1219</v>
      </c>
      <c r="N77" s="430" t="s">
        <v>1732</v>
      </c>
      <c r="O77" s="430" t="s">
        <v>1733</v>
      </c>
      <c r="P77" s="430" t="s">
        <v>1386</v>
      </c>
      <c r="R77" s="432">
        <v>45041</v>
      </c>
      <c r="U77" s="430" t="s">
        <v>1590</v>
      </c>
      <c r="Y77" s="416">
        <v>918474</v>
      </c>
      <c r="Z77" s="433"/>
      <c r="AA77" s="416">
        <v>0</v>
      </c>
      <c r="AC77" s="430" t="s">
        <v>1591</v>
      </c>
      <c r="AH77" s="430" t="s">
        <v>1734</v>
      </c>
      <c r="AI77" s="434">
        <v>138</v>
      </c>
      <c r="AJ77" s="250">
        <v>0.04</v>
      </c>
      <c r="AN77" s="250" t="s">
        <v>1840</v>
      </c>
      <c r="AO77" s="250" t="s">
        <v>1840</v>
      </c>
      <c r="AP77" s="250" t="s">
        <v>1564</v>
      </c>
      <c r="AQ77" s="434" t="s">
        <v>2017</v>
      </c>
    </row>
    <row r="78" spans="1:44">
      <c r="A78"/>
      <c r="C78" s="250">
        <v>81491</v>
      </c>
      <c r="D78" s="250">
        <v>112338</v>
      </c>
      <c r="F78" s="250" t="e">
        <v>#N/A</v>
      </c>
      <c r="G78" s="250" t="e">
        <v>#N/A</v>
      </c>
      <c r="H78" s="250" t="e">
        <v>#N/A</v>
      </c>
      <c r="I78" s="250" t="s">
        <v>1504</v>
      </c>
      <c r="J78" s="442" t="s">
        <v>2740</v>
      </c>
      <c r="K78" s="250" t="s">
        <v>2736</v>
      </c>
      <c r="L78" s="250" t="s">
        <v>2736</v>
      </c>
      <c r="M78" s="250" t="s">
        <v>1219</v>
      </c>
      <c r="N78" s="430" t="s">
        <v>1732</v>
      </c>
      <c r="O78" s="430" t="s">
        <v>1735</v>
      </c>
      <c r="P78" s="430" t="s">
        <v>1386</v>
      </c>
      <c r="R78" s="432">
        <v>45041</v>
      </c>
      <c r="U78" s="430" t="s">
        <v>1590</v>
      </c>
      <c r="Y78" s="416">
        <v>7400346</v>
      </c>
      <c r="Z78" s="433"/>
      <c r="AA78" s="416">
        <v>0</v>
      </c>
      <c r="AC78" s="430" t="s">
        <v>1591</v>
      </c>
      <c r="AH78" s="430" t="s">
        <v>1736</v>
      </c>
      <c r="AI78" s="434">
        <v>138</v>
      </c>
      <c r="AN78" s="250" t="s">
        <v>1840</v>
      </c>
      <c r="AO78" s="250" t="s">
        <v>1840</v>
      </c>
      <c r="AP78" s="250" t="s">
        <v>1564</v>
      </c>
      <c r="AQ78" s="434" t="s">
        <v>2017</v>
      </c>
    </row>
    <row r="79" spans="1:44">
      <c r="A79" t="s">
        <v>482</v>
      </c>
      <c r="B79" s="250">
        <v>210623</v>
      </c>
      <c r="C79" s="250">
        <v>81500</v>
      </c>
      <c r="D79" s="250">
        <v>112360</v>
      </c>
      <c r="F79" s="250" t="e">
        <v>#N/A</v>
      </c>
      <c r="G79" s="250" t="e">
        <v>#N/A</v>
      </c>
      <c r="H79" s="250" t="e">
        <v>#N/A</v>
      </c>
      <c r="I79" s="250" t="s">
        <v>1504</v>
      </c>
      <c r="J79" s="442" t="s">
        <v>1645</v>
      </c>
      <c r="K79" s="250" t="s">
        <v>1610</v>
      </c>
      <c r="L79" s="250" t="s">
        <v>1610</v>
      </c>
      <c r="M79" s="250" t="s">
        <v>1219</v>
      </c>
      <c r="N79" s="430" t="s">
        <v>1612</v>
      </c>
      <c r="O79" s="430" t="s">
        <v>1613</v>
      </c>
      <c r="P79" s="430" t="s">
        <v>1215</v>
      </c>
      <c r="Q79" s="415">
        <v>46143</v>
      </c>
      <c r="R79" s="436">
        <v>46143</v>
      </c>
      <c r="S79" s="415">
        <v>44348</v>
      </c>
      <c r="T79" s="415">
        <v>44505</v>
      </c>
      <c r="U79" s="430" t="s">
        <v>1578</v>
      </c>
      <c r="V79" s="416">
        <v>41100000</v>
      </c>
      <c r="W79" s="431">
        <v>2020</v>
      </c>
      <c r="X79" s="416">
        <v>43180687.5</v>
      </c>
      <c r="Y79" s="416">
        <v>46270466</v>
      </c>
      <c r="Z79" s="433">
        <v>41667013</v>
      </c>
      <c r="AA79" s="416">
        <v>0</v>
      </c>
      <c r="AC79" s="430" t="s">
        <v>1568</v>
      </c>
      <c r="AD79" s="430">
        <v>509783</v>
      </c>
      <c r="AE79" s="430" t="s">
        <v>1660</v>
      </c>
      <c r="AH79" s="430" t="s">
        <v>2018</v>
      </c>
      <c r="AI79" s="250">
        <v>138</v>
      </c>
      <c r="AJ79" s="250">
        <v>1.56</v>
      </c>
      <c r="AN79" s="250" t="s">
        <v>1564</v>
      </c>
      <c r="AP79" s="250" t="s">
        <v>1564</v>
      </c>
      <c r="AQ79" s="434" t="s">
        <v>2019</v>
      </c>
    </row>
    <row r="80" spans="1:44">
      <c r="A80" t="s">
        <v>482</v>
      </c>
      <c r="B80" s="250">
        <v>210544</v>
      </c>
      <c r="C80" s="250">
        <v>81501</v>
      </c>
      <c r="D80" s="250">
        <v>112361</v>
      </c>
      <c r="F80" s="250" t="s">
        <v>1574</v>
      </c>
      <c r="G80" s="250" t="e">
        <v>#N/A</v>
      </c>
      <c r="H80" s="250" t="s">
        <v>1574</v>
      </c>
      <c r="I80" s="250" t="s">
        <v>1505</v>
      </c>
      <c r="J80" s="442" t="s">
        <v>1701</v>
      </c>
      <c r="K80" s="250" t="s">
        <v>1574</v>
      </c>
      <c r="L80" s="250" t="s">
        <v>1574</v>
      </c>
      <c r="M80" s="250" t="s">
        <v>1219</v>
      </c>
      <c r="N80" s="430" t="s">
        <v>1661</v>
      </c>
      <c r="O80" s="430" t="s">
        <v>1577</v>
      </c>
      <c r="P80" s="430" t="s">
        <v>1215</v>
      </c>
      <c r="Q80" s="415">
        <v>45275</v>
      </c>
      <c r="R80" s="432">
        <v>45595</v>
      </c>
      <c r="S80" s="415">
        <v>44348</v>
      </c>
      <c r="T80" s="415">
        <v>43787</v>
      </c>
      <c r="U80" s="430" t="s">
        <v>1578</v>
      </c>
      <c r="V80" s="416">
        <v>4421345</v>
      </c>
      <c r="W80" s="431">
        <v>2020</v>
      </c>
      <c r="X80" s="416">
        <v>4645175.5906250002</v>
      </c>
      <c r="Y80" s="416">
        <v>4194065</v>
      </c>
      <c r="Z80" s="433">
        <v>3841496</v>
      </c>
      <c r="AA80" s="416">
        <v>0</v>
      </c>
      <c r="AC80" s="430" t="s">
        <v>1568</v>
      </c>
      <c r="AD80" s="430">
        <v>511477</v>
      </c>
      <c r="AE80" s="430" t="s">
        <v>1412</v>
      </c>
      <c r="AH80" s="430" t="s">
        <v>1579</v>
      </c>
      <c r="AI80" s="250">
        <v>138</v>
      </c>
      <c r="AN80" s="250" t="s">
        <v>1564</v>
      </c>
      <c r="AP80" s="250" t="s">
        <v>1564</v>
      </c>
      <c r="AQ80" s="434" t="s">
        <v>1575</v>
      </c>
      <c r="AR80" t="s">
        <v>2020</v>
      </c>
    </row>
    <row r="81" spans="1:44">
      <c r="A81" t="s">
        <v>482</v>
      </c>
      <c r="B81" s="250">
        <v>210544</v>
      </c>
      <c r="C81" s="250">
        <v>81520</v>
      </c>
      <c r="D81" s="250">
        <v>112389</v>
      </c>
      <c r="F81" s="250" t="s">
        <v>1617</v>
      </c>
      <c r="G81" s="250" t="e">
        <v>#N/A</v>
      </c>
      <c r="H81" s="250" t="s">
        <v>1617</v>
      </c>
      <c r="I81" s="250" t="s">
        <v>1505</v>
      </c>
      <c r="J81" s="443" t="s">
        <v>2738</v>
      </c>
      <c r="K81" s="250" t="s">
        <v>1617</v>
      </c>
      <c r="L81" s="250" t="s">
        <v>1617</v>
      </c>
      <c r="M81" s="250" t="s">
        <v>1219</v>
      </c>
      <c r="N81" s="430" t="s">
        <v>1662</v>
      </c>
      <c r="O81" s="430" t="s">
        <v>1620</v>
      </c>
      <c r="P81" s="430" t="s">
        <v>1215</v>
      </c>
      <c r="Q81" s="415">
        <v>44708</v>
      </c>
      <c r="R81" s="436">
        <v>44735</v>
      </c>
      <c r="S81" s="415">
        <v>44348</v>
      </c>
      <c r="T81" s="415">
        <v>43787</v>
      </c>
      <c r="U81" s="430" t="s">
        <v>1578</v>
      </c>
      <c r="V81" s="416">
        <v>6724236.7699999996</v>
      </c>
      <c r="W81" s="431">
        <v>2020</v>
      </c>
      <c r="X81" s="416">
        <v>7064651.2564810002</v>
      </c>
      <c r="Y81" s="416">
        <v>6724237</v>
      </c>
      <c r="Z81" s="433">
        <v>6071666</v>
      </c>
      <c r="AA81" s="416">
        <v>0</v>
      </c>
      <c r="AC81" s="430" t="s">
        <v>1568</v>
      </c>
      <c r="AD81" s="430">
        <v>509811</v>
      </c>
      <c r="AE81" s="430" t="s">
        <v>1459</v>
      </c>
      <c r="AF81" s="430">
        <v>509833</v>
      </c>
      <c r="AG81" s="430" t="s">
        <v>1663</v>
      </c>
      <c r="AH81" s="430" t="s">
        <v>1621</v>
      </c>
      <c r="AI81" s="250" t="s">
        <v>1622</v>
      </c>
      <c r="AJ81" s="250">
        <v>2</v>
      </c>
      <c r="AN81" s="250" t="s">
        <v>1564</v>
      </c>
      <c r="AO81" s="250" t="s">
        <v>1840</v>
      </c>
      <c r="AP81" s="250" t="s">
        <v>1564</v>
      </c>
      <c r="AQ81" s="434" t="s">
        <v>1618</v>
      </c>
      <c r="AR81" t="s">
        <v>2021</v>
      </c>
    </row>
    <row r="82" spans="1:44">
      <c r="A82" t="s">
        <v>482</v>
      </c>
      <c r="B82" s="250">
        <v>210544</v>
      </c>
      <c r="C82" s="250">
        <v>81523</v>
      </c>
      <c r="D82" s="250">
        <v>112393</v>
      </c>
      <c r="F82" s="250" t="s">
        <v>1617</v>
      </c>
      <c r="G82" s="250" t="e">
        <v>#N/A</v>
      </c>
      <c r="H82" s="250" t="s">
        <v>1617</v>
      </c>
      <c r="I82" s="250" t="s">
        <v>1505</v>
      </c>
      <c r="J82" s="443" t="s">
        <v>2738</v>
      </c>
      <c r="K82" s="250" t="s">
        <v>1617</v>
      </c>
      <c r="L82" s="250" t="s">
        <v>1617</v>
      </c>
      <c r="M82" s="250" t="s">
        <v>1219</v>
      </c>
      <c r="N82" s="430" t="s">
        <v>1664</v>
      </c>
      <c r="O82" s="430" t="s">
        <v>1625</v>
      </c>
      <c r="P82" s="430" t="s">
        <v>1215</v>
      </c>
      <c r="Q82" s="415">
        <v>44517</v>
      </c>
      <c r="R82" s="436">
        <v>44517</v>
      </c>
      <c r="S82" s="415">
        <v>44348</v>
      </c>
      <c r="T82" s="415">
        <v>43787</v>
      </c>
      <c r="U82" s="430" t="s">
        <v>1578</v>
      </c>
      <c r="V82" s="416">
        <v>1307802</v>
      </c>
      <c r="W82" s="431">
        <v>2020</v>
      </c>
      <c r="X82" s="416">
        <v>1340497.05</v>
      </c>
      <c r="Y82" s="416">
        <v>1497509</v>
      </c>
      <c r="Z82" s="433">
        <v>1549008</v>
      </c>
      <c r="AA82" s="416">
        <v>0</v>
      </c>
      <c r="AC82" s="430" t="s">
        <v>1563</v>
      </c>
      <c r="AD82" s="430">
        <v>509811</v>
      </c>
      <c r="AE82" s="430" t="s">
        <v>1459</v>
      </c>
      <c r="AF82" s="430">
        <v>509828</v>
      </c>
      <c r="AG82" s="430" t="s">
        <v>1665</v>
      </c>
      <c r="AH82" s="430" t="s">
        <v>1626</v>
      </c>
      <c r="AI82" s="250" t="s">
        <v>1622</v>
      </c>
      <c r="AK82" s="250">
        <v>1.5</v>
      </c>
      <c r="AN82" s="250" t="s">
        <v>1564</v>
      </c>
      <c r="AO82" s="250" t="s">
        <v>1840</v>
      </c>
      <c r="AP82" s="250" t="s">
        <v>1564</v>
      </c>
      <c r="AQ82" s="434" t="s">
        <v>1618</v>
      </c>
    </row>
    <row r="83" spans="1:44" hidden="1">
      <c r="A83">
        <v>0</v>
      </c>
      <c r="C83" s="250">
        <v>81488</v>
      </c>
      <c r="D83" s="250">
        <v>112339</v>
      </c>
      <c r="F83" s="250" t="e">
        <v>#N/A</v>
      </c>
      <c r="G83" s="250" t="e">
        <v>#N/A</v>
      </c>
      <c r="H83" s="250" t="e">
        <v>#N/A</v>
      </c>
      <c r="I83" s="250" t="s">
        <v>1504</v>
      </c>
      <c r="J83" s="250">
        <v>0</v>
      </c>
      <c r="K83" s="250">
        <v>0</v>
      </c>
      <c r="L83" s="250">
        <v>0</v>
      </c>
      <c r="M83" s="250" t="s">
        <v>1899</v>
      </c>
      <c r="N83" s="250" t="s">
        <v>2022</v>
      </c>
      <c r="O83" s="250" t="s">
        <v>2023</v>
      </c>
      <c r="P83" s="250" t="s">
        <v>1386</v>
      </c>
      <c r="Q83" s="415">
        <v>45289</v>
      </c>
      <c r="R83" s="415"/>
      <c r="U83" s="430" t="s">
        <v>1590</v>
      </c>
      <c r="Y83" s="416">
        <v>250000</v>
      </c>
      <c r="AA83" s="416">
        <v>0</v>
      </c>
      <c r="AC83" s="430" t="s">
        <v>1584</v>
      </c>
      <c r="AH83" s="430" t="s">
        <v>2024</v>
      </c>
      <c r="AN83" s="250" t="s">
        <v>1840</v>
      </c>
      <c r="AO83" s="250" t="s">
        <v>1840</v>
      </c>
    </row>
    <row r="84" spans="1:44" hidden="1">
      <c r="A84">
        <v>0</v>
      </c>
      <c r="C84" s="250">
        <v>81488</v>
      </c>
      <c r="D84" s="250">
        <v>112340</v>
      </c>
      <c r="F84" s="250" t="e">
        <v>#N/A</v>
      </c>
      <c r="G84" s="250" t="e">
        <v>#N/A</v>
      </c>
      <c r="H84" s="250" t="e">
        <v>#N/A</v>
      </c>
      <c r="I84" s="250" t="s">
        <v>1504</v>
      </c>
      <c r="J84" s="250">
        <v>0</v>
      </c>
      <c r="K84" s="250">
        <v>0</v>
      </c>
      <c r="L84" s="250">
        <v>0</v>
      </c>
      <c r="M84" s="250" t="s">
        <v>1899</v>
      </c>
      <c r="N84" s="250" t="s">
        <v>2022</v>
      </c>
      <c r="O84" s="250" t="s">
        <v>2025</v>
      </c>
      <c r="P84" s="250" t="s">
        <v>1386</v>
      </c>
      <c r="Q84" s="415">
        <v>45289</v>
      </c>
      <c r="R84" s="415"/>
      <c r="U84" s="430" t="s">
        <v>1590</v>
      </c>
      <c r="Y84" s="416">
        <v>8805000</v>
      </c>
      <c r="AA84" s="416">
        <v>0</v>
      </c>
      <c r="AC84" s="430" t="s">
        <v>1584</v>
      </c>
      <c r="AH84" s="430" t="s">
        <v>2026</v>
      </c>
      <c r="AN84" s="250" t="s">
        <v>1840</v>
      </c>
      <c r="AO84" s="250" t="s">
        <v>1840</v>
      </c>
    </row>
    <row r="85" spans="1:44" hidden="1">
      <c r="A85">
        <v>0</v>
      </c>
      <c r="C85" s="250">
        <v>81495</v>
      </c>
      <c r="D85" s="250">
        <v>112353</v>
      </c>
      <c r="F85" s="250" t="e">
        <v>#N/A</v>
      </c>
      <c r="G85" s="250" t="e">
        <v>#N/A</v>
      </c>
      <c r="H85" s="250" t="e">
        <v>#N/A</v>
      </c>
      <c r="I85" s="250" t="s">
        <v>1504</v>
      </c>
      <c r="J85" s="250">
        <v>0</v>
      </c>
      <c r="K85" s="250">
        <v>0</v>
      </c>
      <c r="L85" s="250">
        <v>0</v>
      </c>
      <c r="M85" s="250" t="s">
        <v>2027</v>
      </c>
      <c r="N85" s="250" t="s">
        <v>2028</v>
      </c>
      <c r="O85" s="250" t="s">
        <v>2029</v>
      </c>
      <c r="P85" s="250" t="s">
        <v>1386</v>
      </c>
      <c r="U85" s="430" t="s">
        <v>1590</v>
      </c>
      <c r="AC85" s="430" t="s">
        <v>1591</v>
      </c>
      <c r="AH85" s="430" t="s">
        <v>2030</v>
      </c>
      <c r="AN85" s="250" t="s">
        <v>1840</v>
      </c>
      <c r="AO85" s="250" t="s">
        <v>1840</v>
      </c>
    </row>
    <row r="86" spans="1:44" hidden="1">
      <c r="A86">
        <v>0</v>
      </c>
      <c r="B86" s="250">
        <v>210609</v>
      </c>
      <c r="C86" s="250">
        <v>81591</v>
      </c>
      <c r="D86" s="250">
        <v>122537</v>
      </c>
      <c r="F86" s="250" t="e">
        <v>#N/A</v>
      </c>
      <c r="G86" s="250" t="e">
        <v>#N/A</v>
      </c>
      <c r="H86" s="250" t="e">
        <v>#N/A</v>
      </c>
      <c r="I86" s="250" t="s">
        <v>1504</v>
      </c>
      <c r="J86" s="250">
        <v>0</v>
      </c>
      <c r="K86" s="250">
        <v>0</v>
      </c>
      <c r="L86" s="250">
        <v>0</v>
      </c>
      <c r="M86" s="250" t="s">
        <v>1866</v>
      </c>
      <c r="N86" s="250" t="s">
        <v>2031</v>
      </c>
      <c r="O86" s="250" t="s">
        <v>2032</v>
      </c>
      <c r="P86" s="250" t="s">
        <v>1386</v>
      </c>
      <c r="Q86" s="415">
        <v>45402</v>
      </c>
      <c r="R86" s="415"/>
      <c r="S86" s="415">
        <v>45036</v>
      </c>
      <c r="T86" s="415">
        <v>44333</v>
      </c>
      <c r="U86" s="430" t="s">
        <v>1717</v>
      </c>
      <c r="V86" s="416">
        <v>3996000</v>
      </c>
      <c r="W86" s="431">
        <v>2021</v>
      </c>
      <c r="X86" s="416">
        <v>4095900</v>
      </c>
      <c r="Y86" s="416">
        <v>3996000</v>
      </c>
      <c r="AA86" s="416">
        <v>0</v>
      </c>
      <c r="AC86" s="430" t="s">
        <v>1568</v>
      </c>
      <c r="AH86" s="430" t="s">
        <v>2033</v>
      </c>
      <c r="AN86" s="250" t="s">
        <v>1840</v>
      </c>
      <c r="AO86" s="250" t="s">
        <v>1840</v>
      </c>
    </row>
    <row r="87" spans="1:44" hidden="1">
      <c r="A87">
        <v>0</v>
      </c>
      <c r="C87" s="250">
        <v>81594</v>
      </c>
      <c r="D87" s="250">
        <v>122540</v>
      </c>
      <c r="F87" s="250" t="e">
        <v>#N/A</v>
      </c>
      <c r="G87" s="250" t="e">
        <v>#N/A</v>
      </c>
      <c r="H87" s="250" t="e">
        <v>#N/A</v>
      </c>
      <c r="I87" s="250" t="s">
        <v>1504</v>
      </c>
      <c r="J87" s="250">
        <v>0</v>
      </c>
      <c r="K87" s="250">
        <v>0</v>
      </c>
      <c r="L87" s="250">
        <v>0</v>
      </c>
      <c r="M87" s="250" t="s">
        <v>2027</v>
      </c>
      <c r="N87" s="250" t="s">
        <v>2034</v>
      </c>
      <c r="O87" s="250" t="s">
        <v>2035</v>
      </c>
      <c r="P87" s="250" t="s">
        <v>1386</v>
      </c>
      <c r="Q87" s="415">
        <v>44561</v>
      </c>
      <c r="R87" s="415"/>
      <c r="U87" s="430" t="s">
        <v>1590</v>
      </c>
      <c r="Y87" s="416">
        <v>7365886</v>
      </c>
      <c r="AA87" s="416">
        <v>0</v>
      </c>
      <c r="AC87" s="430" t="s">
        <v>1591</v>
      </c>
      <c r="AH87" s="430" t="s">
        <v>2036</v>
      </c>
      <c r="AN87" s="250" t="s">
        <v>1840</v>
      </c>
      <c r="AO87" s="250" t="s">
        <v>1840</v>
      </c>
    </row>
    <row r="88" spans="1:44" hidden="1">
      <c r="A88">
        <v>0</v>
      </c>
      <c r="C88" s="250">
        <v>81600</v>
      </c>
      <c r="D88" s="250">
        <v>122546</v>
      </c>
      <c r="F88" s="250" t="e">
        <v>#N/A</v>
      </c>
      <c r="G88" s="250" t="e">
        <v>#N/A</v>
      </c>
      <c r="H88" s="250" t="e">
        <v>#N/A</v>
      </c>
      <c r="I88" s="250" t="s">
        <v>1504</v>
      </c>
      <c r="J88" s="250">
        <v>0</v>
      </c>
      <c r="K88" s="250">
        <v>0</v>
      </c>
      <c r="L88" s="250">
        <v>0</v>
      </c>
      <c r="M88" s="250" t="s">
        <v>2027</v>
      </c>
      <c r="N88" s="250" t="s">
        <v>2037</v>
      </c>
      <c r="O88" s="250" t="s">
        <v>2038</v>
      </c>
      <c r="P88" s="250" t="s">
        <v>1386</v>
      </c>
      <c r="Q88" s="415">
        <v>44166</v>
      </c>
      <c r="R88" s="415"/>
      <c r="U88" s="430" t="s">
        <v>1590</v>
      </c>
      <c r="Y88" s="416">
        <v>184651</v>
      </c>
      <c r="AA88" s="416">
        <v>0</v>
      </c>
      <c r="AC88" s="430" t="s">
        <v>1591</v>
      </c>
      <c r="AH88" s="430" t="s">
        <v>2039</v>
      </c>
      <c r="AN88" s="250" t="s">
        <v>1840</v>
      </c>
      <c r="AO88" s="250" t="s">
        <v>1840</v>
      </c>
    </row>
    <row r="89" spans="1:44" hidden="1">
      <c r="A89">
        <v>0</v>
      </c>
      <c r="C89" s="250">
        <v>81599</v>
      </c>
      <c r="D89" s="250">
        <v>122547</v>
      </c>
      <c r="F89" s="250" t="e">
        <v>#N/A</v>
      </c>
      <c r="G89" s="250" t="e">
        <v>#N/A</v>
      </c>
      <c r="H89" s="250" t="e">
        <v>#N/A</v>
      </c>
      <c r="I89" s="250" t="s">
        <v>1504</v>
      </c>
      <c r="J89" s="250">
        <v>0</v>
      </c>
      <c r="K89" s="250">
        <v>0</v>
      </c>
      <c r="L89" s="250">
        <v>0</v>
      </c>
      <c r="M89" s="250" t="s">
        <v>2027</v>
      </c>
      <c r="N89" s="250" t="s">
        <v>2040</v>
      </c>
      <c r="O89" s="250" t="s">
        <v>2041</v>
      </c>
      <c r="P89" s="250" t="s">
        <v>1386</v>
      </c>
      <c r="Q89" s="415">
        <v>44910</v>
      </c>
      <c r="R89" s="415"/>
      <c r="U89" s="430" t="s">
        <v>1590</v>
      </c>
      <c r="Y89" s="416">
        <v>210533</v>
      </c>
      <c r="AC89" s="430" t="s">
        <v>1591</v>
      </c>
      <c r="AH89" s="430" t="s">
        <v>2042</v>
      </c>
      <c r="AN89" s="250" t="s">
        <v>1840</v>
      </c>
      <c r="AO89" s="250" t="s">
        <v>1840</v>
      </c>
    </row>
    <row r="90" spans="1:44" hidden="1">
      <c r="A90">
        <v>0</v>
      </c>
      <c r="C90" s="250">
        <v>81606</v>
      </c>
      <c r="D90" s="250">
        <v>122554</v>
      </c>
      <c r="F90" s="250" t="e">
        <v>#N/A</v>
      </c>
      <c r="G90" s="250" t="e">
        <v>#N/A</v>
      </c>
      <c r="H90" s="250" t="e">
        <v>#N/A</v>
      </c>
      <c r="I90" s="250" t="s">
        <v>1504</v>
      </c>
      <c r="J90" s="250">
        <v>0</v>
      </c>
      <c r="K90" s="250">
        <v>0</v>
      </c>
      <c r="L90" s="250">
        <v>0</v>
      </c>
      <c r="M90" s="250" t="s">
        <v>2027</v>
      </c>
      <c r="N90" s="250" t="s">
        <v>2043</v>
      </c>
      <c r="O90" s="250" t="s">
        <v>2044</v>
      </c>
      <c r="P90" s="250" t="s">
        <v>1386</v>
      </c>
      <c r="U90" s="430" t="s">
        <v>1590</v>
      </c>
      <c r="Y90" s="416">
        <v>483969</v>
      </c>
      <c r="AC90" s="430" t="s">
        <v>1591</v>
      </c>
      <c r="AH90" s="430" t="s">
        <v>2045</v>
      </c>
      <c r="AN90" s="250" t="s">
        <v>1840</v>
      </c>
      <c r="AO90" s="250" t="s">
        <v>1840</v>
      </c>
    </row>
    <row r="91" spans="1:44" hidden="1">
      <c r="A91">
        <v>0</v>
      </c>
      <c r="C91" s="250">
        <v>81607</v>
      </c>
      <c r="D91" s="250">
        <v>122556</v>
      </c>
      <c r="F91" s="250" t="e">
        <v>#N/A</v>
      </c>
      <c r="G91" s="250" t="e">
        <v>#N/A</v>
      </c>
      <c r="H91" s="250" t="e">
        <v>#N/A</v>
      </c>
      <c r="I91" s="250" t="s">
        <v>1504</v>
      </c>
      <c r="J91" s="250">
        <v>0</v>
      </c>
      <c r="K91" s="250">
        <v>0</v>
      </c>
      <c r="L91" s="250">
        <v>0</v>
      </c>
      <c r="M91" s="250" t="s">
        <v>2027</v>
      </c>
      <c r="N91" s="250" t="s">
        <v>2046</v>
      </c>
      <c r="O91" s="250" t="s">
        <v>2047</v>
      </c>
      <c r="P91" s="250" t="s">
        <v>1386</v>
      </c>
      <c r="U91" s="430" t="s">
        <v>1590</v>
      </c>
      <c r="Y91" s="416">
        <v>413496</v>
      </c>
      <c r="AC91" s="430" t="s">
        <v>1591</v>
      </c>
      <c r="AH91" s="430" t="s">
        <v>2048</v>
      </c>
      <c r="AN91" s="250" t="s">
        <v>1840</v>
      </c>
      <c r="AO91" s="250" t="s">
        <v>1840</v>
      </c>
    </row>
    <row r="92" spans="1:44" hidden="1">
      <c r="A92">
        <v>0</v>
      </c>
      <c r="C92" s="250">
        <v>81608</v>
      </c>
      <c r="D92" s="250">
        <v>122558</v>
      </c>
      <c r="F92" s="250" t="e">
        <v>#N/A</v>
      </c>
      <c r="G92" s="250" t="e">
        <v>#N/A</v>
      </c>
      <c r="H92" s="250" t="e">
        <v>#N/A</v>
      </c>
      <c r="I92" s="250" t="s">
        <v>1504</v>
      </c>
      <c r="J92" s="250">
        <v>0</v>
      </c>
      <c r="K92" s="250">
        <v>0</v>
      </c>
      <c r="L92" s="250">
        <v>0</v>
      </c>
      <c r="M92" s="250" t="s">
        <v>2027</v>
      </c>
      <c r="N92" s="250" t="s">
        <v>2049</v>
      </c>
      <c r="O92" s="250" t="s">
        <v>2050</v>
      </c>
      <c r="P92" s="250" t="s">
        <v>1386</v>
      </c>
      <c r="U92" s="430" t="s">
        <v>1590</v>
      </c>
      <c r="Y92" s="416">
        <v>413496</v>
      </c>
      <c r="AC92" s="430" t="s">
        <v>1591</v>
      </c>
      <c r="AH92" s="430" t="s">
        <v>2051</v>
      </c>
      <c r="AN92" s="250" t="s">
        <v>1840</v>
      </c>
      <c r="AO92" s="250" t="s">
        <v>1840</v>
      </c>
    </row>
    <row r="93" spans="1:44" hidden="1">
      <c r="A93">
        <v>0</v>
      </c>
      <c r="C93" s="250">
        <v>81609</v>
      </c>
      <c r="D93" s="250">
        <v>122560</v>
      </c>
      <c r="F93" s="250" t="e">
        <v>#N/A</v>
      </c>
      <c r="G93" s="250" t="e">
        <v>#N/A</v>
      </c>
      <c r="H93" s="250" t="e">
        <v>#N/A</v>
      </c>
      <c r="I93" s="250" t="s">
        <v>1504</v>
      </c>
      <c r="J93" s="250">
        <v>0</v>
      </c>
      <c r="K93" s="250">
        <v>0</v>
      </c>
      <c r="L93" s="250">
        <v>0</v>
      </c>
      <c r="M93" s="250" t="s">
        <v>2027</v>
      </c>
      <c r="N93" s="250" t="s">
        <v>2052</v>
      </c>
      <c r="O93" s="250" t="s">
        <v>2053</v>
      </c>
      <c r="P93" s="250" t="s">
        <v>1386</v>
      </c>
      <c r="U93" s="430" t="s">
        <v>1590</v>
      </c>
      <c r="V93" s="416" t="s">
        <v>1840</v>
      </c>
      <c r="Y93" s="416">
        <v>413496</v>
      </c>
      <c r="AC93" s="430" t="s">
        <v>1591</v>
      </c>
      <c r="AH93" s="430" t="s">
        <v>2054</v>
      </c>
      <c r="AN93" s="250" t="s">
        <v>1840</v>
      </c>
      <c r="AO93" s="250" t="s">
        <v>1840</v>
      </c>
    </row>
    <row r="94" spans="1:44" hidden="1">
      <c r="A94">
        <v>0</v>
      </c>
      <c r="C94" s="250">
        <v>81613</v>
      </c>
      <c r="D94" s="250">
        <v>122568</v>
      </c>
      <c r="F94" s="250" t="e">
        <v>#N/A</v>
      </c>
      <c r="G94" s="250" t="e">
        <v>#N/A</v>
      </c>
      <c r="H94" s="250" t="e">
        <v>#N/A</v>
      </c>
      <c r="I94" s="250" t="s">
        <v>1504</v>
      </c>
      <c r="J94" s="250">
        <v>0</v>
      </c>
      <c r="K94" s="250">
        <v>0</v>
      </c>
      <c r="L94" s="250">
        <v>0</v>
      </c>
      <c r="M94" s="250" t="s">
        <v>2027</v>
      </c>
      <c r="N94" s="250" t="s">
        <v>2055</v>
      </c>
      <c r="O94" s="250" t="s">
        <v>2056</v>
      </c>
      <c r="P94" s="250" t="s">
        <v>1386</v>
      </c>
      <c r="Q94" s="415">
        <v>44561</v>
      </c>
      <c r="R94" s="415"/>
      <c r="U94" s="430" t="s">
        <v>1590</v>
      </c>
      <c r="Y94" s="416">
        <v>14055360</v>
      </c>
      <c r="AA94" s="416">
        <v>0</v>
      </c>
      <c r="AC94" s="430" t="s">
        <v>1591</v>
      </c>
      <c r="AH94" s="430" t="s">
        <v>2057</v>
      </c>
      <c r="AJ94" s="250">
        <v>0.5</v>
      </c>
      <c r="AN94" s="250" t="s">
        <v>1840</v>
      </c>
      <c r="AO94" s="250" t="s">
        <v>1840</v>
      </c>
    </row>
    <row r="95" spans="1:44" hidden="1">
      <c r="A95">
        <v>0</v>
      </c>
      <c r="B95" s="250">
        <v>210564</v>
      </c>
      <c r="C95" s="250">
        <v>81489</v>
      </c>
      <c r="D95" s="250">
        <v>122600</v>
      </c>
      <c r="F95" s="250" t="e">
        <v>#N/A</v>
      </c>
      <c r="G95" s="250" t="e">
        <v>#N/A</v>
      </c>
      <c r="H95" s="250" t="e">
        <v>#N/A</v>
      </c>
      <c r="I95" s="250" t="s">
        <v>1504</v>
      </c>
      <c r="J95" s="250">
        <v>0</v>
      </c>
      <c r="K95" s="250">
        <v>0</v>
      </c>
      <c r="L95" s="250">
        <v>0</v>
      </c>
      <c r="M95" s="250" t="s">
        <v>1866</v>
      </c>
      <c r="N95" s="250" t="s">
        <v>1727</v>
      </c>
      <c r="O95" s="250" t="s">
        <v>2058</v>
      </c>
      <c r="P95" s="250" t="s">
        <v>1386</v>
      </c>
      <c r="Q95" s="415">
        <v>44561</v>
      </c>
      <c r="R95" s="415"/>
      <c r="S95" s="415">
        <v>44096</v>
      </c>
      <c r="T95" s="415">
        <v>44054</v>
      </c>
      <c r="U95" s="430" t="s">
        <v>1717</v>
      </c>
      <c r="V95" s="416">
        <v>10000</v>
      </c>
      <c r="W95" s="431">
        <v>2020</v>
      </c>
      <c r="X95" s="416">
        <v>10250</v>
      </c>
      <c r="Y95" s="416">
        <v>10000</v>
      </c>
      <c r="AA95" s="416">
        <v>0</v>
      </c>
      <c r="AC95" s="430" t="s">
        <v>1568</v>
      </c>
      <c r="AH95" s="430" t="s">
        <v>2059</v>
      </c>
      <c r="AN95" s="250" t="s">
        <v>1840</v>
      </c>
      <c r="AO95" s="250" t="s">
        <v>1840</v>
      </c>
    </row>
    <row r="96" spans="1:44" hidden="1">
      <c r="A96">
        <v>0</v>
      </c>
      <c r="B96" s="250">
        <v>210630</v>
      </c>
      <c r="C96" s="250">
        <v>81490</v>
      </c>
      <c r="D96" s="250">
        <v>122601</v>
      </c>
      <c r="F96" s="250" t="e">
        <v>#N/A</v>
      </c>
      <c r="G96" s="250" t="e">
        <v>#N/A</v>
      </c>
      <c r="H96" s="250" t="e">
        <v>#N/A</v>
      </c>
      <c r="I96" s="250" t="s">
        <v>1504</v>
      </c>
      <c r="J96" s="250">
        <v>0</v>
      </c>
      <c r="K96" s="250">
        <v>0</v>
      </c>
      <c r="L96" s="250">
        <v>0</v>
      </c>
      <c r="M96" s="250" t="s">
        <v>1866</v>
      </c>
      <c r="N96" s="250" t="s">
        <v>2060</v>
      </c>
      <c r="O96" s="250" t="s">
        <v>2061</v>
      </c>
      <c r="P96" s="250" t="s">
        <v>1386</v>
      </c>
      <c r="Q96" s="415">
        <v>45291</v>
      </c>
      <c r="R96" s="415"/>
      <c r="S96" s="415">
        <v>45291</v>
      </c>
      <c r="T96" s="415">
        <v>44592</v>
      </c>
      <c r="U96" s="430" t="s">
        <v>1717</v>
      </c>
      <c r="Y96" s="416">
        <v>10000</v>
      </c>
      <c r="AA96" s="416">
        <v>0</v>
      </c>
      <c r="AC96" s="430" t="s">
        <v>1688</v>
      </c>
      <c r="AH96" s="430" t="s">
        <v>2062</v>
      </c>
      <c r="AN96" s="250" t="s">
        <v>1840</v>
      </c>
      <c r="AO96" s="250" t="s">
        <v>1840</v>
      </c>
    </row>
    <row r="97" spans="1:44" hidden="1">
      <c r="A97">
        <v>0</v>
      </c>
      <c r="B97" s="250">
        <v>210562</v>
      </c>
      <c r="C97" s="250">
        <v>81628</v>
      </c>
      <c r="D97" s="250">
        <v>122602</v>
      </c>
      <c r="F97" s="250" t="e">
        <v>#N/A</v>
      </c>
      <c r="G97" s="250" t="e">
        <v>#N/A</v>
      </c>
      <c r="H97" s="250" t="e">
        <v>#N/A</v>
      </c>
      <c r="I97" s="250" t="s">
        <v>1504</v>
      </c>
      <c r="J97" s="250">
        <v>0</v>
      </c>
      <c r="K97" s="250">
        <v>0</v>
      </c>
      <c r="L97" s="250">
        <v>0</v>
      </c>
      <c r="M97" s="250" t="s">
        <v>1899</v>
      </c>
      <c r="N97" s="250" t="s">
        <v>2063</v>
      </c>
      <c r="O97" s="250" t="s">
        <v>2064</v>
      </c>
      <c r="P97" s="250" t="s">
        <v>1386</v>
      </c>
      <c r="Q97" s="415">
        <v>45657</v>
      </c>
      <c r="R97" s="415"/>
      <c r="T97" s="415">
        <v>43992</v>
      </c>
      <c r="U97" s="430" t="s">
        <v>2065</v>
      </c>
      <c r="V97" s="416">
        <v>1510000</v>
      </c>
      <c r="W97" s="431">
        <v>2020</v>
      </c>
      <c r="X97" s="416">
        <v>1586443.75</v>
      </c>
      <c r="Y97" s="416">
        <v>1510000</v>
      </c>
      <c r="AA97" s="416">
        <v>0</v>
      </c>
      <c r="AC97" s="430" t="s">
        <v>1584</v>
      </c>
      <c r="AH97" s="430" t="s">
        <v>2066</v>
      </c>
      <c r="AN97" s="250" t="s">
        <v>1840</v>
      </c>
      <c r="AO97" s="250" t="s">
        <v>1840</v>
      </c>
    </row>
    <row r="98" spans="1:44" hidden="1">
      <c r="A98">
        <v>0</v>
      </c>
      <c r="B98" s="250">
        <v>210565</v>
      </c>
      <c r="C98" s="250">
        <v>81481</v>
      </c>
      <c r="D98" s="250">
        <v>122622</v>
      </c>
      <c r="F98" s="250" t="e">
        <v>#N/A</v>
      </c>
      <c r="G98" s="250" t="e">
        <v>#N/A</v>
      </c>
      <c r="H98" s="250" t="e">
        <v>#N/A</v>
      </c>
      <c r="I98" s="250" t="s">
        <v>1504</v>
      </c>
      <c r="J98" s="250">
        <v>0</v>
      </c>
      <c r="K98" s="250">
        <v>0</v>
      </c>
      <c r="L98" s="250">
        <v>0</v>
      </c>
      <c r="M98" s="250" t="s">
        <v>1869</v>
      </c>
      <c r="N98" s="250" t="s">
        <v>2067</v>
      </c>
      <c r="O98" s="250" t="s">
        <v>2068</v>
      </c>
      <c r="P98" s="250" t="s">
        <v>1386</v>
      </c>
      <c r="Q98" s="415">
        <v>46022</v>
      </c>
      <c r="R98" s="415"/>
      <c r="T98" s="415">
        <v>44071</v>
      </c>
      <c r="U98" s="430" t="s">
        <v>1717</v>
      </c>
      <c r="V98" s="416">
        <v>139825</v>
      </c>
      <c r="W98" s="431">
        <v>2020</v>
      </c>
      <c r="X98" s="416">
        <v>146903.640625</v>
      </c>
      <c r="Y98" s="416">
        <v>136893</v>
      </c>
      <c r="AA98" s="416">
        <v>0</v>
      </c>
      <c r="AC98" s="430" t="s">
        <v>1584</v>
      </c>
      <c r="AH98" s="430" t="s">
        <v>2069</v>
      </c>
      <c r="AN98" s="250" t="s">
        <v>1840</v>
      </c>
      <c r="AO98" s="250" t="s">
        <v>1840</v>
      </c>
    </row>
    <row r="99" spans="1:44" hidden="1">
      <c r="A99">
        <v>0</v>
      </c>
      <c r="C99" s="250">
        <v>81481</v>
      </c>
      <c r="D99" s="250">
        <v>122623</v>
      </c>
      <c r="F99" s="250" t="e">
        <v>#N/A</v>
      </c>
      <c r="G99" s="250" t="e">
        <v>#N/A</v>
      </c>
      <c r="H99" s="250" t="e">
        <v>#N/A</v>
      </c>
      <c r="I99" s="250" t="s">
        <v>1504</v>
      </c>
      <c r="J99" s="250">
        <v>0</v>
      </c>
      <c r="K99" s="250">
        <v>0</v>
      </c>
      <c r="L99" s="250">
        <v>0</v>
      </c>
      <c r="M99" s="250" t="s">
        <v>1869</v>
      </c>
      <c r="N99" s="250" t="s">
        <v>2067</v>
      </c>
      <c r="O99" s="250" t="s">
        <v>2070</v>
      </c>
      <c r="P99" s="250" t="s">
        <v>1386</v>
      </c>
      <c r="Q99" s="415">
        <v>46022</v>
      </c>
      <c r="R99" s="415"/>
      <c r="U99" s="430" t="s">
        <v>1590</v>
      </c>
      <c r="V99" s="416">
        <v>10000</v>
      </c>
      <c r="W99" s="431">
        <v>2020</v>
      </c>
      <c r="X99" s="416">
        <v>10506.25</v>
      </c>
      <c r="Y99" s="416">
        <v>10000</v>
      </c>
      <c r="AA99" s="416">
        <v>0</v>
      </c>
      <c r="AC99" s="430" t="s">
        <v>1584</v>
      </c>
      <c r="AH99" s="430" t="s">
        <v>2071</v>
      </c>
      <c r="AN99" s="250" t="s">
        <v>1840</v>
      </c>
      <c r="AO99" s="250" t="s">
        <v>1840</v>
      </c>
    </row>
    <row r="100" spans="1:44" hidden="1">
      <c r="A100">
        <v>0</v>
      </c>
      <c r="C100" s="250">
        <v>81636</v>
      </c>
      <c r="D100" s="250">
        <v>122635</v>
      </c>
      <c r="F100" s="250" t="e">
        <v>#N/A</v>
      </c>
      <c r="G100" s="250" t="e">
        <v>#N/A</v>
      </c>
      <c r="H100" s="250" t="e">
        <v>#N/A</v>
      </c>
      <c r="I100" s="250" t="s">
        <v>1504</v>
      </c>
      <c r="J100" s="250">
        <v>0</v>
      </c>
      <c r="K100" s="250">
        <v>0</v>
      </c>
      <c r="L100" s="250">
        <v>0</v>
      </c>
      <c r="M100" s="250" t="s">
        <v>1866</v>
      </c>
      <c r="N100" s="250" t="s">
        <v>2072</v>
      </c>
      <c r="O100" s="250" t="s">
        <v>2073</v>
      </c>
      <c r="P100" s="250" t="s">
        <v>1386</v>
      </c>
      <c r="Q100" s="415">
        <v>45730</v>
      </c>
      <c r="R100" s="415"/>
      <c r="U100" s="430" t="s">
        <v>1590</v>
      </c>
      <c r="Y100" s="416">
        <v>1099871</v>
      </c>
      <c r="AA100" s="416">
        <v>0</v>
      </c>
      <c r="AC100" s="430" t="s">
        <v>1591</v>
      </c>
      <c r="AH100" s="430" t="s">
        <v>2074</v>
      </c>
      <c r="AN100" s="250" t="s">
        <v>1840</v>
      </c>
      <c r="AO100" s="250" t="s">
        <v>1840</v>
      </c>
    </row>
    <row r="101" spans="1:44" hidden="1">
      <c r="A101">
        <v>0</v>
      </c>
      <c r="B101" s="250">
        <v>210606</v>
      </c>
      <c r="C101" s="250">
        <v>81636</v>
      </c>
      <c r="D101" s="250">
        <v>122637</v>
      </c>
      <c r="F101" s="250" t="e">
        <v>#N/A</v>
      </c>
      <c r="G101" s="250" t="e">
        <v>#N/A</v>
      </c>
      <c r="H101" s="250" t="e">
        <v>#N/A</v>
      </c>
      <c r="I101" s="250" t="s">
        <v>1504</v>
      </c>
      <c r="J101" s="250">
        <v>0</v>
      </c>
      <c r="K101" s="250">
        <v>0</v>
      </c>
      <c r="L101" s="250">
        <v>0</v>
      </c>
      <c r="M101" s="250" t="s">
        <v>1869</v>
      </c>
      <c r="N101" s="250" t="s">
        <v>2072</v>
      </c>
      <c r="O101" s="250" t="s">
        <v>2075</v>
      </c>
      <c r="P101" s="250" t="s">
        <v>1386</v>
      </c>
      <c r="Q101" s="420"/>
      <c r="R101" s="420"/>
      <c r="S101" s="415">
        <v>45731</v>
      </c>
      <c r="T101" s="415">
        <v>44259</v>
      </c>
      <c r="U101" s="430" t="s">
        <v>1717</v>
      </c>
      <c r="V101" s="416">
        <v>16624</v>
      </c>
      <c r="W101" s="431">
        <v>2021</v>
      </c>
      <c r="X101" s="416">
        <v>17039.599999999999</v>
      </c>
      <c r="Y101" s="416">
        <v>16624.73</v>
      </c>
      <c r="AA101" s="416">
        <v>0</v>
      </c>
      <c r="AC101" s="430" t="s">
        <v>1591</v>
      </c>
      <c r="AH101" s="430" t="s">
        <v>2076</v>
      </c>
      <c r="AN101" s="250" t="s">
        <v>1840</v>
      </c>
      <c r="AO101" s="250" t="s">
        <v>1840</v>
      </c>
    </row>
    <row r="102" spans="1:44" hidden="1">
      <c r="A102">
        <v>0</v>
      </c>
      <c r="C102" s="250">
        <v>81639</v>
      </c>
      <c r="D102" s="250">
        <v>122640</v>
      </c>
      <c r="F102" s="250" t="e">
        <v>#N/A</v>
      </c>
      <c r="G102" s="250" t="e">
        <v>#N/A</v>
      </c>
      <c r="H102" s="250" t="e">
        <v>#N/A</v>
      </c>
      <c r="I102" s="250" t="s">
        <v>1504</v>
      </c>
      <c r="J102" s="250">
        <v>0</v>
      </c>
      <c r="K102" s="250">
        <v>0</v>
      </c>
      <c r="L102" s="250">
        <v>0</v>
      </c>
      <c r="M102" s="250" t="s">
        <v>2027</v>
      </c>
      <c r="N102" s="250" t="s">
        <v>2077</v>
      </c>
      <c r="O102" s="250" t="s">
        <v>2077</v>
      </c>
      <c r="P102" s="250" t="s">
        <v>1386</v>
      </c>
      <c r="Q102" s="415">
        <v>44547</v>
      </c>
      <c r="R102" s="415"/>
      <c r="U102" s="430" t="s">
        <v>1590</v>
      </c>
      <c r="Y102" s="416">
        <v>4578401</v>
      </c>
      <c r="AA102" s="416">
        <v>0</v>
      </c>
      <c r="AC102" s="430" t="s">
        <v>1591</v>
      </c>
      <c r="AH102" s="430" t="s">
        <v>2078</v>
      </c>
      <c r="AN102" s="250" t="s">
        <v>1840</v>
      </c>
      <c r="AO102" s="250" t="s">
        <v>1840</v>
      </c>
    </row>
    <row r="103" spans="1:44" hidden="1">
      <c r="A103">
        <v>0</v>
      </c>
      <c r="C103" s="250">
        <v>81640</v>
      </c>
      <c r="D103" s="250">
        <v>122641</v>
      </c>
      <c r="F103" s="250" t="e">
        <v>#N/A</v>
      </c>
      <c r="G103" s="250" t="e">
        <v>#N/A</v>
      </c>
      <c r="H103" s="250" t="e">
        <v>#N/A</v>
      </c>
      <c r="I103" s="250" t="s">
        <v>1504</v>
      </c>
      <c r="J103" s="250">
        <v>0</v>
      </c>
      <c r="K103" s="250">
        <v>0</v>
      </c>
      <c r="L103" s="250">
        <v>0</v>
      </c>
      <c r="M103" s="250" t="s">
        <v>2027</v>
      </c>
      <c r="N103" s="250" t="s">
        <v>2079</v>
      </c>
      <c r="O103" s="250" t="s">
        <v>2079</v>
      </c>
      <c r="P103" s="250" t="s">
        <v>1386</v>
      </c>
      <c r="Q103" s="415">
        <v>44196</v>
      </c>
      <c r="R103" s="415"/>
      <c r="U103" s="430" t="s">
        <v>1590</v>
      </c>
      <c r="Y103" s="416">
        <v>697513</v>
      </c>
      <c r="AA103" s="416">
        <v>0</v>
      </c>
      <c r="AC103" s="430" t="s">
        <v>1591</v>
      </c>
      <c r="AH103" s="430" t="s">
        <v>2080</v>
      </c>
      <c r="AN103" s="250" t="s">
        <v>1840</v>
      </c>
      <c r="AO103" s="250" t="s">
        <v>1840</v>
      </c>
    </row>
    <row r="104" spans="1:44" hidden="1">
      <c r="A104">
        <v>0</v>
      </c>
      <c r="C104" s="250">
        <v>81641</v>
      </c>
      <c r="D104" s="250">
        <v>122642</v>
      </c>
      <c r="F104" s="250" t="e">
        <v>#N/A</v>
      </c>
      <c r="G104" s="250" t="e">
        <v>#N/A</v>
      </c>
      <c r="H104" s="250" t="e">
        <v>#N/A</v>
      </c>
      <c r="I104" s="250" t="s">
        <v>1504</v>
      </c>
      <c r="J104" s="250">
        <v>0</v>
      </c>
      <c r="K104" s="250">
        <v>0</v>
      </c>
      <c r="L104" s="250">
        <v>0</v>
      </c>
      <c r="M104" s="250" t="s">
        <v>2027</v>
      </c>
      <c r="N104" s="250" t="s">
        <v>2081</v>
      </c>
      <c r="O104" s="250" t="s">
        <v>2081</v>
      </c>
      <c r="P104" s="250" t="s">
        <v>1386</v>
      </c>
      <c r="U104" s="430" t="s">
        <v>1590</v>
      </c>
      <c r="AC104" s="430" t="s">
        <v>1591</v>
      </c>
      <c r="AH104" s="430" t="s">
        <v>2082</v>
      </c>
      <c r="AN104" s="250" t="e">
        <v>#N/A</v>
      </c>
      <c r="AO104" s="250" t="e">
        <v>#N/A</v>
      </c>
    </row>
    <row r="105" spans="1:44" hidden="1">
      <c r="A105">
        <v>0</v>
      </c>
      <c r="C105" s="250">
        <v>81642</v>
      </c>
      <c r="D105" s="250">
        <v>122643</v>
      </c>
      <c r="F105" s="250" t="e">
        <v>#N/A</v>
      </c>
      <c r="G105" s="250" t="e">
        <v>#N/A</v>
      </c>
      <c r="H105" s="250" t="e">
        <v>#N/A</v>
      </c>
      <c r="I105" s="250" t="s">
        <v>1504</v>
      </c>
      <c r="J105" s="250">
        <v>0</v>
      </c>
      <c r="K105" s="250">
        <v>0</v>
      </c>
      <c r="L105" s="250">
        <v>0</v>
      </c>
      <c r="M105" s="250" t="s">
        <v>2027</v>
      </c>
      <c r="N105" s="250" t="s">
        <v>2083</v>
      </c>
      <c r="O105" s="250" t="s">
        <v>2083</v>
      </c>
      <c r="P105" s="250" t="s">
        <v>1386</v>
      </c>
      <c r="U105" s="430" t="s">
        <v>1590</v>
      </c>
      <c r="AC105" s="430" t="s">
        <v>1591</v>
      </c>
      <c r="AH105" s="430" t="s">
        <v>2082</v>
      </c>
      <c r="AN105" s="250" t="s">
        <v>1840</v>
      </c>
      <c r="AO105" s="250" t="s">
        <v>1840</v>
      </c>
    </row>
    <row r="106" spans="1:44" hidden="1">
      <c r="A106">
        <v>0</v>
      </c>
      <c r="C106" s="250">
        <v>81645</v>
      </c>
      <c r="D106" s="250">
        <v>122645</v>
      </c>
      <c r="F106" s="250" t="e">
        <v>#N/A</v>
      </c>
      <c r="G106" s="250" t="e">
        <v>#N/A</v>
      </c>
      <c r="H106" s="250" t="e">
        <v>#N/A</v>
      </c>
      <c r="I106" s="250" t="s">
        <v>1504</v>
      </c>
      <c r="J106" s="250">
        <v>0</v>
      </c>
      <c r="K106" s="250">
        <v>0</v>
      </c>
      <c r="L106" s="250">
        <v>0</v>
      </c>
      <c r="M106" s="250" t="s">
        <v>2027</v>
      </c>
      <c r="N106" s="250" t="s">
        <v>2084</v>
      </c>
      <c r="O106" s="250" t="s">
        <v>2084</v>
      </c>
      <c r="P106" s="250" t="s">
        <v>1386</v>
      </c>
      <c r="Q106" s="415">
        <v>44545</v>
      </c>
      <c r="R106" s="415"/>
      <c r="U106" s="430" t="s">
        <v>1590</v>
      </c>
      <c r="Y106" s="416">
        <v>4852215</v>
      </c>
      <c r="AA106" s="416">
        <v>0</v>
      </c>
      <c r="AC106" s="430" t="s">
        <v>1591</v>
      </c>
      <c r="AH106" s="430" t="s">
        <v>2085</v>
      </c>
      <c r="AK106" s="250">
        <v>13</v>
      </c>
      <c r="AN106" s="250" t="s">
        <v>1840</v>
      </c>
      <c r="AO106" s="250" t="s">
        <v>1840</v>
      </c>
    </row>
    <row r="107" spans="1:44" hidden="1">
      <c r="A107">
        <v>0</v>
      </c>
      <c r="C107" s="250">
        <v>81644</v>
      </c>
      <c r="D107" s="250">
        <v>122646</v>
      </c>
      <c r="F107" s="250" t="e">
        <v>#N/A</v>
      </c>
      <c r="G107" s="250" t="e">
        <v>#N/A</v>
      </c>
      <c r="H107" s="250" t="e">
        <v>#N/A</v>
      </c>
      <c r="I107" s="250" t="s">
        <v>1504</v>
      </c>
      <c r="J107" s="250">
        <v>0</v>
      </c>
      <c r="K107" s="250">
        <v>0</v>
      </c>
      <c r="L107" s="250">
        <v>0</v>
      </c>
      <c r="M107" s="250" t="s">
        <v>2027</v>
      </c>
      <c r="N107" s="250" t="s">
        <v>2086</v>
      </c>
      <c r="O107" s="250" t="s">
        <v>2086</v>
      </c>
      <c r="P107" s="250" t="s">
        <v>1386</v>
      </c>
      <c r="Q107" s="415">
        <v>44180</v>
      </c>
      <c r="R107" s="415"/>
      <c r="U107" s="430" t="s">
        <v>1590</v>
      </c>
      <c r="Y107" s="416">
        <v>968567</v>
      </c>
      <c r="AA107" s="416">
        <v>0</v>
      </c>
      <c r="AC107" s="430" t="s">
        <v>1591</v>
      </c>
      <c r="AH107" s="430" t="s">
        <v>2087</v>
      </c>
      <c r="AN107" s="250" t="s">
        <v>1840</v>
      </c>
      <c r="AO107" s="250" t="s">
        <v>1840</v>
      </c>
    </row>
    <row r="108" spans="1:44" hidden="1">
      <c r="A108">
        <v>0</v>
      </c>
      <c r="C108" s="250">
        <v>81646</v>
      </c>
      <c r="D108" s="250">
        <v>122647</v>
      </c>
      <c r="F108" s="250" t="e">
        <v>#N/A</v>
      </c>
      <c r="G108" s="250" t="e">
        <v>#N/A</v>
      </c>
      <c r="H108" s="250" t="e">
        <v>#N/A</v>
      </c>
      <c r="I108" s="250" t="s">
        <v>1504</v>
      </c>
      <c r="J108" s="250">
        <v>0</v>
      </c>
      <c r="K108" s="250">
        <v>0</v>
      </c>
      <c r="L108" s="250">
        <v>0</v>
      </c>
      <c r="M108" s="250" t="s">
        <v>2027</v>
      </c>
      <c r="N108" s="250" t="s">
        <v>2088</v>
      </c>
      <c r="O108" s="250" t="s">
        <v>2088</v>
      </c>
      <c r="P108" s="250" t="s">
        <v>1386</v>
      </c>
      <c r="Q108" s="415">
        <v>44196</v>
      </c>
      <c r="R108" s="415"/>
      <c r="U108" s="430" t="s">
        <v>1590</v>
      </c>
      <c r="Y108" s="416">
        <v>5943138</v>
      </c>
      <c r="AA108" s="416">
        <v>0</v>
      </c>
      <c r="AC108" s="430" t="s">
        <v>1591</v>
      </c>
      <c r="AH108" s="430" t="s">
        <v>2089</v>
      </c>
      <c r="AN108" s="250" t="s">
        <v>1840</v>
      </c>
      <c r="AO108" s="250" t="s">
        <v>1840</v>
      </c>
    </row>
    <row r="109" spans="1:44" hidden="1">
      <c r="A109">
        <v>0</v>
      </c>
      <c r="C109" s="250">
        <v>81647</v>
      </c>
      <c r="D109" s="250">
        <v>122648</v>
      </c>
      <c r="F109" s="250" t="e">
        <v>#N/A</v>
      </c>
      <c r="G109" s="250" t="e">
        <v>#N/A</v>
      </c>
      <c r="H109" s="250" t="e">
        <v>#N/A</v>
      </c>
      <c r="I109" s="250" t="s">
        <v>1504</v>
      </c>
      <c r="J109" s="250">
        <v>0</v>
      </c>
      <c r="K109" s="250">
        <v>0</v>
      </c>
      <c r="L109" s="250">
        <v>0</v>
      </c>
      <c r="M109" s="250" t="s">
        <v>2027</v>
      </c>
      <c r="N109" s="250" t="s">
        <v>2090</v>
      </c>
      <c r="O109" s="250" t="s">
        <v>2090</v>
      </c>
      <c r="P109" s="250" t="s">
        <v>1386</v>
      </c>
      <c r="Q109" s="415">
        <v>44497</v>
      </c>
      <c r="R109" s="415"/>
      <c r="U109" s="430" t="s">
        <v>1590</v>
      </c>
      <c r="Y109" s="416">
        <v>3318135</v>
      </c>
      <c r="AA109" s="416">
        <v>0</v>
      </c>
      <c r="AC109" s="430" t="s">
        <v>1591</v>
      </c>
      <c r="AH109" s="430" t="s">
        <v>2091</v>
      </c>
      <c r="AN109" s="250" t="s">
        <v>1840</v>
      </c>
      <c r="AO109" s="250" t="s">
        <v>1840</v>
      </c>
    </row>
    <row r="110" spans="1:44" hidden="1">
      <c r="A110">
        <v>0</v>
      </c>
      <c r="C110" s="250">
        <v>81655</v>
      </c>
      <c r="D110" s="250">
        <v>122662</v>
      </c>
      <c r="F110" s="250" t="e">
        <v>#N/A</v>
      </c>
      <c r="G110" s="250" t="e">
        <v>#N/A</v>
      </c>
      <c r="H110" s="250" t="e">
        <v>#N/A</v>
      </c>
      <c r="I110" s="250" t="s">
        <v>1504</v>
      </c>
      <c r="J110" s="250">
        <v>0</v>
      </c>
      <c r="K110" s="250">
        <v>0</v>
      </c>
      <c r="L110" s="250">
        <v>0</v>
      </c>
      <c r="M110" s="250" t="s">
        <v>1866</v>
      </c>
      <c r="N110" s="250" t="s">
        <v>2092</v>
      </c>
      <c r="O110" s="250" t="s">
        <v>2093</v>
      </c>
      <c r="P110" s="250" t="s">
        <v>1386</v>
      </c>
      <c r="U110" s="430" t="s">
        <v>1590</v>
      </c>
      <c r="Y110" s="416">
        <v>15000</v>
      </c>
      <c r="AA110" s="416">
        <v>0</v>
      </c>
      <c r="AC110" s="430" t="s">
        <v>1591</v>
      </c>
      <c r="AH110" s="430" t="s">
        <v>2094</v>
      </c>
      <c r="AN110" s="250" t="s">
        <v>1840</v>
      </c>
      <c r="AO110" s="250" t="s">
        <v>1840</v>
      </c>
    </row>
    <row r="111" spans="1:44" hidden="1">
      <c r="A111">
        <v>0</v>
      </c>
      <c r="B111" s="250">
        <v>210593</v>
      </c>
      <c r="C111" s="250">
        <v>81561</v>
      </c>
      <c r="D111" s="250">
        <v>112458</v>
      </c>
      <c r="F111" s="250" t="e">
        <v>#N/A</v>
      </c>
      <c r="G111" s="250" t="e">
        <v>#N/A</v>
      </c>
      <c r="H111" s="250" t="e">
        <v>#N/A</v>
      </c>
      <c r="I111" s="250" t="s">
        <v>1504</v>
      </c>
      <c r="J111" s="250" t="s">
        <v>1645</v>
      </c>
      <c r="K111" s="250" t="s">
        <v>1742</v>
      </c>
      <c r="L111" s="437" t="s">
        <v>1742</v>
      </c>
      <c r="M111" s="250" t="s">
        <v>2095</v>
      </c>
      <c r="N111" s="430" t="s">
        <v>1637</v>
      </c>
      <c r="O111" s="430" t="s">
        <v>2096</v>
      </c>
      <c r="P111" s="430" t="s">
        <v>1354</v>
      </c>
      <c r="Q111" s="415">
        <v>46023</v>
      </c>
      <c r="R111" s="436">
        <v>46022</v>
      </c>
      <c r="S111" s="415">
        <v>46023</v>
      </c>
      <c r="T111" s="415">
        <v>44237</v>
      </c>
      <c r="U111" s="430" t="s">
        <v>1578</v>
      </c>
      <c r="V111" s="416">
        <v>97111851</v>
      </c>
      <c r="W111" s="250">
        <v>2020</v>
      </c>
      <c r="X111" s="416">
        <v>102028138.456875</v>
      </c>
      <c r="Y111" s="416">
        <v>97111851</v>
      </c>
      <c r="Z111" s="433">
        <v>114481758</v>
      </c>
      <c r="AA111" s="416">
        <v>0</v>
      </c>
      <c r="AC111" s="430" t="s">
        <v>1591</v>
      </c>
      <c r="AD111" s="430">
        <v>509755</v>
      </c>
      <c r="AE111" s="430" t="s">
        <v>2097</v>
      </c>
      <c r="AF111" s="430">
        <v>514803</v>
      </c>
      <c r="AG111" s="430" t="s">
        <v>2098</v>
      </c>
      <c r="AH111" s="430" t="s">
        <v>2099</v>
      </c>
      <c r="AI111" s="250">
        <v>345</v>
      </c>
      <c r="AJ111" s="250">
        <v>50.5</v>
      </c>
      <c r="AN111" s="250" t="s">
        <v>1840</v>
      </c>
      <c r="AO111" s="250" t="s">
        <v>1840</v>
      </c>
      <c r="AQ111" s="434" t="s">
        <v>2100</v>
      </c>
      <c r="AR111" s="435"/>
    </row>
    <row r="112" spans="1:44">
      <c r="A112" t="s">
        <v>482</v>
      </c>
      <c r="B112" s="250">
        <v>210544</v>
      </c>
      <c r="C112" s="250">
        <v>81561</v>
      </c>
      <c r="D112" s="250">
        <v>112460</v>
      </c>
      <c r="F112" s="250" t="e">
        <v>#N/A</v>
      </c>
      <c r="G112" s="250" t="e">
        <v>#N/A</v>
      </c>
      <c r="H112" s="250" t="e">
        <v>#N/A</v>
      </c>
      <c r="I112" s="250" t="s">
        <v>1504</v>
      </c>
      <c r="J112" s="442" t="s">
        <v>2739</v>
      </c>
      <c r="K112" s="250" t="s">
        <v>2737</v>
      </c>
      <c r="L112" s="250" t="s">
        <v>2737</v>
      </c>
      <c r="M112" s="250" t="s">
        <v>1219</v>
      </c>
      <c r="N112" s="430" t="s">
        <v>1637</v>
      </c>
      <c r="O112" s="430" t="s">
        <v>1638</v>
      </c>
      <c r="P112" s="430" t="s">
        <v>1354</v>
      </c>
      <c r="Q112" s="415">
        <v>45778</v>
      </c>
      <c r="R112" s="436">
        <v>45778</v>
      </c>
      <c r="S112" s="415">
        <v>46023</v>
      </c>
      <c r="T112" s="415">
        <v>43787</v>
      </c>
      <c r="U112" s="430" t="s">
        <v>1578</v>
      </c>
      <c r="V112" s="416">
        <v>733520</v>
      </c>
      <c r="W112" s="431">
        <v>2020</v>
      </c>
      <c r="X112" s="416">
        <v>770654.45</v>
      </c>
      <c r="Y112" s="416">
        <v>1242638</v>
      </c>
      <c r="Z112" s="433">
        <v>1216324</v>
      </c>
      <c r="AA112" s="416">
        <v>0</v>
      </c>
      <c r="AC112" s="430" t="s">
        <v>1591</v>
      </c>
      <c r="AD112" s="430">
        <v>509812</v>
      </c>
      <c r="AE112" s="430" t="s">
        <v>1666</v>
      </c>
      <c r="AF112" s="430">
        <v>509815</v>
      </c>
      <c r="AG112" s="430" t="s">
        <v>1667</v>
      </c>
      <c r="AH112" s="430" t="s">
        <v>1639</v>
      </c>
      <c r="AI112" s="250">
        <v>138</v>
      </c>
      <c r="AN112" s="250" t="s">
        <v>1564</v>
      </c>
      <c r="AO112" s="250" t="s">
        <v>1840</v>
      </c>
      <c r="AP112" s="250" t="s">
        <v>1564</v>
      </c>
    </row>
    <row r="113" spans="1:41" hidden="1">
      <c r="A113">
        <v>0</v>
      </c>
      <c r="B113" s="250">
        <v>210631</v>
      </c>
      <c r="C113" s="250">
        <v>81657</v>
      </c>
      <c r="D113" s="250">
        <v>122667</v>
      </c>
      <c r="F113" s="250" t="e">
        <v>#N/A</v>
      </c>
      <c r="G113" s="250" t="e">
        <v>#N/A</v>
      </c>
      <c r="H113" s="250" t="e">
        <v>#N/A</v>
      </c>
      <c r="I113" s="250" t="s">
        <v>1504</v>
      </c>
      <c r="J113" s="250" t="e">
        <v>#N/A</v>
      </c>
      <c r="K113" s="250" t="e">
        <v>#N/A</v>
      </c>
      <c r="L113" s="250" t="e">
        <v>#N/A</v>
      </c>
      <c r="M113" s="250" t="s">
        <v>1866</v>
      </c>
      <c r="N113" s="250" t="s">
        <v>2101</v>
      </c>
      <c r="O113" s="250" t="s">
        <v>2102</v>
      </c>
      <c r="P113" s="250" t="s">
        <v>1386</v>
      </c>
      <c r="Q113" s="415">
        <v>46022</v>
      </c>
      <c r="R113" s="415"/>
      <c r="S113" s="415">
        <v>46022</v>
      </c>
      <c r="T113" s="415">
        <v>44592</v>
      </c>
      <c r="U113" s="430" t="s">
        <v>1717</v>
      </c>
      <c r="Y113" s="416">
        <v>15000</v>
      </c>
      <c r="AA113" s="416">
        <v>0</v>
      </c>
      <c r="AC113" s="430" t="s">
        <v>1591</v>
      </c>
      <c r="AH113" s="430" t="s">
        <v>2103</v>
      </c>
      <c r="AN113" s="250" t="s">
        <v>1840</v>
      </c>
      <c r="AO113" s="250" t="s">
        <v>1840</v>
      </c>
    </row>
    <row r="114" spans="1:41" hidden="1">
      <c r="A114">
        <v>0</v>
      </c>
      <c r="C114" s="250">
        <v>81658</v>
      </c>
      <c r="D114" s="250">
        <v>122669</v>
      </c>
      <c r="F114" s="250" t="e">
        <v>#N/A</v>
      </c>
      <c r="G114" s="250" t="e">
        <v>#N/A</v>
      </c>
      <c r="H114" s="250" t="e">
        <v>#N/A</v>
      </c>
      <c r="I114" s="250" t="s">
        <v>1504</v>
      </c>
      <c r="J114" s="250">
        <v>0</v>
      </c>
      <c r="K114" s="250">
        <v>0</v>
      </c>
      <c r="L114" s="250">
        <v>0</v>
      </c>
      <c r="M114" s="250" t="s">
        <v>1894</v>
      </c>
      <c r="N114" s="250" t="s">
        <v>2104</v>
      </c>
      <c r="O114" s="250" t="s">
        <v>2105</v>
      </c>
      <c r="P114" s="250" t="s">
        <v>1386</v>
      </c>
      <c r="Q114" s="415">
        <v>45838</v>
      </c>
      <c r="R114" s="415"/>
      <c r="U114" s="430" t="s">
        <v>1590</v>
      </c>
      <c r="Y114" s="416">
        <v>2776827</v>
      </c>
      <c r="AA114" s="416">
        <v>0</v>
      </c>
      <c r="AC114" s="430" t="s">
        <v>1591</v>
      </c>
      <c r="AH114" s="430" t="s">
        <v>2106</v>
      </c>
      <c r="AN114" s="250" t="s">
        <v>1840</v>
      </c>
      <c r="AO114" s="250" t="s">
        <v>1840</v>
      </c>
    </row>
    <row r="115" spans="1:41" hidden="1">
      <c r="A115">
        <v>0</v>
      </c>
      <c r="C115" s="250">
        <v>81660</v>
      </c>
      <c r="D115" s="250">
        <v>122673</v>
      </c>
      <c r="F115" s="250" t="e">
        <v>#N/A</v>
      </c>
      <c r="G115" s="250" t="e">
        <v>#N/A</v>
      </c>
      <c r="H115" s="250" t="e">
        <v>#N/A</v>
      </c>
      <c r="I115" s="250" t="s">
        <v>1504</v>
      </c>
      <c r="J115" s="250">
        <v>0</v>
      </c>
      <c r="K115" s="250">
        <v>0</v>
      </c>
      <c r="L115" s="250">
        <v>0</v>
      </c>
      <c r="M115" s="250" t="s">
        <v>1869</v>
      </c>
      <c r="N115" s="250" t="s">
        <v>2107</v>
      </c>
      <c r="O115" s="250" t="s">
        <v>2108</v>
      </c>
      <c r="P115" s="250" t="s">
        <v>1386</v>
      </c>
      <c r="Q115" s="415">
        <v>44733</v>
      </c>
      <c r="R115" s="415"/>
      <c r="U115" s="430" t="s">
        <v>1590</v>
      </c>
      <c r="Y115" s="416">
        <v>20000</v>
      </c>
      <c r="AA115" s="416">
        <v>0</v>
      </c>
      <c r="AC115" s="430" t="s">
        <v>1584</v>
      </c>
      <c r="AH115" s="430" t="s">
        <v>2109</v>
      </c>
      <c r="AN115" s="250" t="s">
        <v>1840</v>
      </c>
      <c r="AO115" s="250" t="s">
        <v>1840</v>
      </c>
    </row>
    <row r="116" spans="1:41" hidden="1">
      <c r="A116">
        <v>0</v>
      </c>
      <c r="B116" s="250">
        <v>210612</v>
      </c>
      <c r="C116" s="250">
        <v>81660</v>
      </c>
      <c r="D116" s="250">
        <v>122674</v>
      </c>
      <c r="F116" s="250" t="e">
        <v>#N/A</v>
      </c>
      <c r="G116" s="250" t="e">
        <v>#N/A</v>
      </c>
      <c r="H116" s="250" t="e">
        <v>#N/A</v>
      </c>
      <c r="I116" s="250" t="s">
        <v>1504</v>
      </c>
      <c r="J116" s="250">
        <v>0</v>
      </c>
      <c r="K116" s="250">
        <v>0</v>
      </c>
      <c r="L116" s="250">
        <v>0</v>
      </c>
      <c r="M116" s="250" t="s">
        <v>1866</v>
      </c>
      <c r="N116" s="250" t="s">
        <v>2107</v>
      </c>
      <c r="O116" s="250" t="s">
        <v>2110</v>
      </c>
      <c r="P116" s="250" t="s">
        <v>1386</v>
      </c>
      <c r="Q116" s="415">
        <v>45200</v>
      </c>
      <c r="R116" s="415"/>
      <c r="S116" s="415">
        <v>45200</v>
      </c>
      <c r="T116" s="415">
        <v>44355</v>
      </c>
      <c r="U116" s="430" t="s">
        <v>1717</v>
      </c>
      <c r="V116" s="416">
        <v>15000</v>
      </c>
      <c r="W116" s="431">
        <v>2021</v>
      </c>
      <c r="X116" s="416">
        <v>15375</v>
      </c>
      <c r="Y116" s="416">
        <v>15000</v>
      </c>
      <c r="AA116" s="416">
        <v>0</v>
      </c>
      <c r="AC116" s="430" t="s">
        <v>1591</v>
      </c>
      <c r="AH116" s="430" t="s">
        <v>2111</v>
      </c>
      <c r="AN116" s="250" t="s">
        <v>1840</v>
      </c>
      <c r="AO116" s="250" t="s">
        <v>1840</v>
      </c>
    </row>
    <row r="117" spans="1:41" hidden="1">
      <c r="A117">
        <v>0</v>
      </c>
      <c r="C117" s="250">
        <v>81661</v>
      </c>
      <c r="D117" s="250">
        <v>122676</v>
      </c>
      <c r="F117" s="250" t="e">
        <v>#N/A</v>
      </c>
      <c r="G117" s="250" t="e">
        <v>#N/A</v>
      </c>
      <c r="H117" s="250" t="e">
        <v>#N/A</v>
      </c>
      <c r="I117" s="250" t="s">
        <v>1504</v>
      </c>
      <c r="J117" s="250">
        <v>0</v>
      </c>
      <c r="K117" s="250">
        <v>0</v>
      </c>
      <c r="L117" s="250">
        <v>0</v>
      </c>
      <c r="M117" s="250" t="s">
        <v>1869</v>
      </c>
      <c r="N117" s="250" t="s">
        <v>2112</v>
      </c>
      <c r="O117" s="250" t="s">
        <v>2113</v>
      </c>
      <c r="P117" s="250" t="s">
        <v>1386</v>
      </c>
      <c r="Q117" s="415">
        <v>44733</v>
      </c>
      <c r="R117" s="415"/>
      <c r="U117" s="430" t="s">
        <v>1590</v>
      </c>
      <c r="Y117" s="416">
        <v>810255</v>
      </c>
      <c r="AA117" s="416">
        <v>0</v>
      </c>
      <c r="AC117" s="430" t="s">
        <v>1584</v>
      </c>
      <c r="AH117" s="430" t="s">
        <v>2114</v>
      </c>
      <c r="AN117" s="250" t="s">
        <v>1840</v>
      </c>
      <c r="AO117" s="250" t="s">
        <v>1840</v>
      </c>
    </row>
    <row r="118" spans="1:41" hidden="1">
      <c r="A118">
        <v>0</v>
      </c>
      <c r="C118" s="250">
        <v>81662</v>
      </c>
      <c r="D118" s="250">
        <v>122677</v>
      </c>
      <c r="F118" s="250" t="e">
        <v>#N/A</v>
      </c>
      <c r="G118" s="250" t="e">
        <v>#N/A</v>
      </c>
      <c r="H118" s="250" t="e">
        <v>#N/A</v>
      </c>
      <c r="I118" s="250" t="s">
        <v>1504</v>
      </c>
      <c r="J118" s="250">
        <v>0</v>
      </c>
      <c r="K118" s="250">
        <v>0</v>
      </c>
      <c r="L118" s="250">
        <v>0</v>
      </c>
      <c r="M118" s="250" t="s">
        <v>1905</v>
      </c>
      <c r="N118" s="250" t="s">
        <v>2115</v>
      </c>
      <c r="O118" s="250" t="s">
        <v>2116</v>
      </c>
      <c r="P118" s="250" t="s">
        <v>1386</v>
      </c>
      <c r="Q118" s="415">
        <v>45323</v>
      </c>
      <c r="R118" s="415"/>
      <c r="U118" s="430" t="s">
        <v>1590</v>
      </c>
      <c r="AC118" s="430" t="s">
        <v>1591</v>
      </c>
      <c r="AH118" s="430" t="s">
        <v>2117</v>
      </c>
      <c r="AN118" s="250" t="s">
        <v>1840</v>
      </c>
      <c r="AO118" s="250" t="s">
        <v>1840</v>
      </c>
    </row>
    <row r="119" spans="1:41" hidden="1">
      <c r="A119">
        <v>0</v>
      </c>
      <c r="C119" s="250">
        <v>81662</v>
      </c>
      <c r="D119" s="250">
        <v>122678</v>
      </c>
      <c r="F119" s="250" t="e">
        <v>#N/A</v>
      </c>
      <c r="G119" s="250" t="e">
        <v>#N/A</v>
      </c>
      <c r="H119" s="250" t="e">
        <v>#N/A</v>
      </c>
      <c r="I119" s="250" t="s">
        <v>1504</v>
      </c>
      <c r="J119" s="250">
        <v>0</v>
      </c>
      <c r="K119" s="250">
        <v>0</v>
      </c>
      <c r="L119" s="250">
        <v>0</v>
      </c>
      <c r="M119" s="250" t="s">
        <v>1905</v>
      </c>
      <c r="N119" s="250" t="s">
        <v>2115</v>
      </c>
      <c r="O119" s="250" t="s">
        <v>2118</v>
      </c>
      <c r="P119" s="250" t="s">
        <v>1386</v>
      </c>
      <c r="Q119" s="415">
        <v>45323</v>
      </c>
      <c r="R119" s="415"/>
      <c r="U119" s="430" t="s">
        <v>1590</v>
      </c>
      <c r="AC119" s="430" t="s">
        <v>1591</v>
      </c>
      <c r="AH119" s="430" t="s">
        <v>2119</v>
      </c>
      <c r="AN119" s="250" t="s">
        <v>1840</v>
      </c>
      <c r="AO119" s="250" t="s">
        <v>1840</v>
      </c>
    </row>
    <row r="120" spans="1:41" hidden="1">
      <c r="A120">
        <v>0</v>
      </c>
      <c r="C120" s="250">
        <v>81665</v>
      </c>
      <c r="D120" s="250">
        <v>122684</v>
      </c>
      <c r="F120" s="250" t="e">
        <v>#N/A</v>
      </c>
      <c r="G120" s="250" t="e">
        <v>#N/A</v>
      </c>
      <c r="H120" s="250" t="e">
        <v>#N/A</v>
      </c>
      <c r="I120" s="250" t="s">
        <v>1504</v>
      </c>
      <c r="J120" s="250">
        <v>0</v>
      </c>
      <c r="K120" s="250">
        <v>0</v>
      </c>
      <c r="L120" s="250">
        <v>0</v>
      </c>
      <c r="M120" s="250" t="s">
        <v>1970</v>
      </c>
      <c r="N120" s="250" t="s">
        <v>2120</v>
      </c>
      <c r="O120" s="250" t="s">
        <v>2121</v>
      </c>
      <c r="P120" s="250" t="s">
        <v>1386</v>
      </c>
      <c r="Q120" s="415">
        <v>45204</v>
      </c>
      <c r="R120" s="415"/>
      <c r="U120" s="430" t="s">
        <v>1590</v>
      </c>
      <c r="Y120" s="416">
        <v>1636796</v>
      </c>
      <c r="AA120" s="416">
        <v>0</v>
      </c>
      <c r="AC120" s="430" t="s">
        <v>1591</v>
      </c>
      <c r="AH120" s="430" t="s">
        <v>2122</v>
      </c>
      <c r="AN120" s="250" t="s">
        <v>1840</v>
      </c>
      <c r="AO120" s="250" t="s">
        <v>1840</v>
      </c>
    </row>
    <row r="121" spans="1:41" hidden="1">
      <c r="A121">
        <v>0</v>
      </c>
      <c r="C121" s="250">
        <v>81665</v>
      </c>
      <c r="D121" s="250">
        <v>122687</v>
      </c>
      <c r="F121" s="250" t="e">
        <v>#N/A</v>
      </c>
      <c r="G121" s="250" t="e">
        <v>#N/A</v>
      </c>
      <c r="H121" s="250" t="e">
        <v>#N/A</v>
      </c>
      <c r="I121" s="250" t="s">
        <v>1504</v>
      </c>
      <c r="J121" s="250">
        <v>0</v>
      </c>
      <c r="K121" s="250">
        <v>0</v>
      </c>
      <c r="L121" s="250">
        <v>0</v>
      </c>
      <c r="M121" s="250" t="s">
        <v>1970</v>
      </c>
      <c r="N121" s="250" t="s">
        <v>2120</v>
      </c>
      <c r="O121" s="250" t="s">
        <v>2123</v>
      </c>
      <c r="P121" s="250" t="s">
        <v>1386</v>
      </c>
      <c r="Q121" s="415">
        <v>45204</v>
      </c>
      <c r="R121" s="415"/>
      <c r="U121" s="430" t="s">
        <v>1590</v>
      </c>
      <c r="Y121" s="416">
        <v>2155837</v>
      </c>
      <c r="AA121" s="416">
        <v>0</v>
      </c>
      <c r="AC121" s="430" t="s">
        <v>1591</v>
      </c>
      <c r="AH121" s="430" t="s">
        <v>2124</v>
      </c>
      <c r="AN121" s="250" t="s">
        <v>1840</v>
      </c>
      <c r="AO121" s="250" t="s">
        <v>1840</v>
      </c>
    </row>
    <row r="122" spans="1:41" hidden="1">
      <c r="A122">
        <v>0</v>
      </c>
      <c r="C122" s="250">
        <v>81666</v>
      </c>
      <c r="D122" s="250">
        <v>122688</v>
      </c>
      <c r="F122" s="250" t="e">
        <v>#N/A</v>
      </c>
      <c r="G122" s="250" t="e">
        <v>#N/A</v>
      </c>
      <c r="H122" s="250" t="e">
        <v>#N/A</v>
      </c>
      <c r="I122" s="250" t="s">
        <v>1504</v>
      </c>
      <c r="J122" s="250">
        <v>0</v>
      </c>
      <c r="K122" s="250">
        <v>0</v>
      </c>
      <c r="L122" s="250">
        <v>0</v>
      </c>
      <c r="M122" s="250" t="s">
        <v>1899</v>
      </c>
      <c r="N122" s="250" t="s">
        <v>2125</v>
      </c>
      <c r="O122" s="250" t="s">
        <v>2126</v>
      </c>
      <c r="P122" s="250" t="s">
        <v>1386</v>
      </c>
      <c r="Q122" s="415">
        <v>45168</v>
      </c>
      <c r="R122" s="415"/>
      <c r="U122" s="430" t="s">
        <v>1590</v>
      </c>
      <c r="Y122" s="416">
        <v>644488</v>
      </c>
      <c r="AA122" s="416">
        <v>0</v>
      </c>
      <c r="AC122" s="430" t="s">
        <v>1584</v>
      </c>
      <c r="AH122" s="430" t="s">
        <v>2127</v>
      </c>
      <c r="AN122" s="250" t="s">
        <v>1840</v>
      </c>
      <c r="AO122" s="250" t="s">
        <v>1840</v>
      </c>
    </row>
    <row r="123" spans="1:41" hidden="1">
      <c r="A123">
        <v>0</v>
      </c>
      <c r="C123" s="250">
        <v>81670</v>
      </c>
      <c r="D123" s="250">
        <v>122791</v>
      </c>
      <c r="F123" s="250" t="e">
        <v>#N/A</v>
      </c>
      <c r="G123" s="250" t="e">
        <v>#N/A</v>
      </c>
      <c r="H123" s="250" t="e">
        <v>#N/A</v>
      </c>
      <c r="I123" s="250" t="s">
        <v>1504</v>
      </c>
      <c r="J123" s="250">
        <v>0</v>
      </c>
      <c r="K123" s="250">
        <v>0</v>
      </c>
      <c r="L123" s="250">
        <v>0</v>
      </c>
      <c r="M123" s="250" t="s">
        <v>1866</v>
      </c>
      <c r="N123" s="250" t="s">
        <v>2128</v>
      </c>
      <c r="O123" s="250" t="s">
        <v>2129</v>
      </c>
      <c r="P123" s="250" t="s">
        <v>1386</v>
      </c>
      <c r="Q123" s="415">
        <v>46022</v>
      </c>
      <c r="R123" s="415"/>
      <c r="U123" s="430" t="s">
        <v>1590</v>
      </c>
      <c r="Y123" s="416">
        <v>68725000</v>
      </c>
      <c r="AA123" s="416">
        <v>0</v>
      </c>
      <c r="AC123" s="430" t="s">
        <v>1591</v>
      </c>
      <c r="AH123" s="430" t="s">
        <v>2130</v>
      </c>
      <c r="AN123" s="250" t="s">
        <v>1840</v>
      </c>
      <c r="AO123" s="250" t="s">
        <v>1840</v>
      </c>
    </row>
    <row r="124" spans="1:41" hidden="1">
      <c r="A124">
        <v>0</v>
      </c>
      <c r="C124" s="250">
        <v>81670</v>
      </c>
      <c r="D124" s="250">
        <v>122792</v>
      </c>
      <c r="F124" s="250" t="e">
        <v>#N/A</v>
      </c>
      <c r="G124" s="250" t="e">
        <v>#N/A</v>
      </c>
      <c r="H124" s="250" t="e">
        <v>#N/A</v>
      </c>
      <c r="I124" s="250" t="s">
        <v>1504</v>
      </c>
      <c r="J124" s="250">
        <v>0</v>
      </c>
      <c r="K124" s="250">
        <v>0</v>
      </c>
      <c r="L124" s="250">
        <v>0</v>
      </c>
      <c r="M124" s="250" t="s">
        <v>1869</v>
      </c>
      <c r="N124" s="250" t="s">
        <v>2128</v>
      </c>
      <c r="O124" s="250" t="s">
        <v>2131</v>
      </c>
      <c r="P124" s="250" t="s">
        <v>1386</v>
      </c>
      <c r="U124" s="430" t="s">
        <v>1590</v>
      </c>
      <c r="Y124" s="416">
        <v>9204586</v>
      </c>
      <c r="AA124" s="416">
        <v>0</v>
      </c>
      <c r="AC124" s="430" t="s">
        <v>1591</v>
      </c>
      <c r="AH124" s="430" t="s">
        <v>2132</v>
      </c>
      <c r="AN124" s="250" t="s">
        <v>1840</v>
      </c>
      <c r="AO124" s="250" t="s">
        <v>1840</v>
      </c>
    </row>
    <row r="125" spans="1:41" hidden="1">
      <c r="A125">
        <v>0</v>
      </c>
      <c r="B125" s="250">
        <v>210643</v>
      </c>
      <c r="C125" s="250">
        <v>81773</v>
      </c>
      <c r="D125" s="250">
        <v>143127</v>
      </c>
      <c r="F125" s="250" t="e">
        <v>#N/A</v>
      </c>
      <c r="G125" s="250" t="e">
        <v>#N/A</v>
      </c>
      <c r="H125" s="250" t="e">
        <v>#N/A</v>
      </c>
      <c r="I125" s="250" t="s">
        <v>1504</v>
      </c>
      <c r="J125" s="250">
        <v>0</v>
      </c>
      <c r="K125" s="250">
        <v>0</v>
      </c>
      <c r="L125" s="250">
        <v>0</v>
      </c>
      <c r="M125" s="250" t="s">
        <v>1866</v>
      </c>
      <c r="N125" s="250" t="s">
        <v>2133</v>
      </c>
      <c r="O125" s="250" t="s">
        <v>2134</v>
      </c>
      <c r="P125" s="250" t="s">
        <v>1386</v>
      </c>
      <c r="Q125" s="415">
        <v>44805</v>
      </c>
      <c r="R125" s="415"/>
      <c r="S125" s="415">
        <v>44805</v>
      </c>
      <c r="T125" s="415">
        <v>44617</v>
      </c>
      <c r="U125" s="430" t="s">
        <v>2135</v>
      </c>
      <c r="V125" s="416">
        <v>15000</v>
      </c>
      <c r="W125" s="431">
        <v>2022</v>
      </c>
      <c r="X125" s="416">
        <v>15000</v>
      </c>
      <c r="Y125" s="416">
        <v>15000</v>
      </c>
      <c r="AA125" s="416">
        <v>0</v>
      </c>
      <c r="AC125" s="430" t="s">
        <v>1591</v>
      </c>
      <c r="AH125" s="430" t="s">
        <v>2136</v>
      </c>
      <c r="AN125" s="250" t="s">
        <v>1840</v>
      </c>
      <c r="AO125" s="250" t="s">
        <v>1840</v>
      </c>
    </row>
    <row r="126" spans="1:41" hidden="1">
      <c r="A126">
        <v>0</v>
      </c>
      <c r="C126" s="250">
        <v>81661</v>
      </c>
      <c r="D126" s="250">
        <v>143150</v>
      </c>
      <c r="F126" s="250" t="e">
        <v>#N/A</v>
      </c>
      <c r="G126" s="250" t="e">
        <v>#N/A</v>
      </c>
      <c r="H126" s="250" t="e">
        <v>#N/A</v>
      </c>
      <c r="I126" s="250" t="s">
        <v>1504</v>
      </c>
      <c r="J126" s="250">
        <v>0</v>
      </c>
      <c r="K126" s="250">
        <v>0</v>
      </c>
      <c r="L126" s="250">
        <v>0</v>
      </c>
      <c r="M126" s="250" t="s">
        <v>1869</v>
      </c>
      <c r="N126" s="250" t="s">
        <v>2112</v>
      </c>
      <c r="O126" s="250" t="s">
        <v>2137</v>
      </c>
      <c r="P126" s="250" t="s">
        <v>1386</v>
      </c>
      <c r="Q126" s="415">
        <v>44733</v>
      </c>
      <c r="R126" s="415"/>
      <c r="U126" s="430" t="s">
        <v>1590</v>
      </c>
      <c r="Y126" s="416">
        <v>1198282</v>
      </c>
      <c r="AA126" s="416">
        <v>0</v>
      </c>
      <c r="AC126" s="430" t="s">
        <v>1584</v>
      </c>
      <c r="AH126" s="430" t="s">
        <v>2138</v>
      </c>
      <c r="AN126" s="250" t="s">
        <v>1840</v>
      </c>
      <c r="AO126" s="250" t="s">
        <v>1840</v>
      </c>
    </row>
    <row r="127" spans="1:41" hidden="1">
      <c r="A127">
        <v>0</v>
      </c>
      <c r="B127" s="250">
        <v>200277</v>
      </c>
      <c r="C127" s="250">
        <v>30678</v>
      </c>
      <c r="D127" s="250">
        <v>50889</v>
      </c>
      <c r="F127" s="250" t="e">
        <v>#N/A</v>
      </c>
      <c r="G127" s="250" t="e">
        <v>#N/A</v>
      </c>
      <c r="H127" s="250" t="e">
        <v>#N/A</v>
      </c>
      <c r="I127" s="250" t="s">
        <v>1504</v>
      </c>
      <c r="J127" s="250">
        <v>0</v>
      </c>
      <c r="K127" s="250">
        <v>0</v>
      </c>
      <c r="L127" s="250">
        <v>0</v>
      </c>
      <c r="M127" s="250" t="s">
        <v>1905</v>
      </c>
      <c r="N127" s="250" t="s">
        <v>2139</v>
      </c>
      <c r="O127" s="250" t="s">
        <v>2140</v>
      </c>
      <c r="P127" s="250" t="s">
        <v>1242</v>
      </c>
      <c r="Q127" s="415">
        <v>46022</v>
      </c>
      <c r="R127" s="415"/>
      <c r="S127" s="415">
        <v>42522</v>
      </c>
      <c r="T127" s="415">
        <v>41778</v>
      </c>
      <c r="U127" s="430" t="s">
        <v>451</v>
      </c>
      <c r="V127" s="416">
        <v>9306000</v>
      </c>
      <c r="W127" s="431">
        <v>2014</v>
      </c>
      <c r="X127" s="416">
        <v>11338457.387399999</v>
      </c>
      <c r="Y127" s="416">
        <v>9797157</v>
      </c>
      <c r="AA127" s="416">
        <v>0</v>
      </c>
      <c r="AC127" s="430" t="s">
        <v>1568</v>
      </c>
      <c r="AD127" s="430">
        <v>640500</v>
      </c>
      <c r="AE127" s="430" t="s">
        <v>2141</v>
      </c>
      <c r="AF127" s="430">
        <v>640381</v>
      </c>
      <c r="AG127" s="430" t="s">
        <v>2142</v>
      </c>
      <c r="AH127" s="430" t="s">
        <v>2143</v>
      </c>
      <c r="AI127" s="250" t="s">
        <v>2144</v>
      </c>
      <c r="AN127" s="250" t="s">
        <v>1840</v>
      </c>
      <c r="AO127" s="250" t="s">
        <v>1840</v>
      </c>
    </row>
    <row r="128" spans="1:41" hidden="1">
      <c r="A128">
        <v>0</v>
      </c>
      <c r="B128" s="250">
        <v>200277</v>
      </c>
      <c r="C128" s="250">
        <v>30678</v>
      </c>
      <c r="D128" s="250">
        <v>51002</v>
      </c>
      <c r="F128" s="250" t="e">
        <v>#N/A</v>
      </c>
      <c r="G128" s="250" t="e">
        <v>#N/A</v>
      </c>
      <c r="H128" s="250" t="e">
        <v>#N/A</v>
      </c>
      <c r="I128" s="250" t="s">
        <v>1504</v>
      </c>
      <c r="J128" s="250">
        <v>0</v>
      </c>
      <c r="K128" s="250">
        <v>0</v>
      </c>
      <c r="L128" s="250">
        <v>0</v>
      </c>
      <c r="M128" s="250" t="s">
        <v>1905</v>
      </c>
      <c r="N128" s="250" t="s">
        <v>2139</v>
      </c>
      <c r="O128" s="250" t="s">
        <v>2145</v>
      </c>
      <c r="P128" s="250" t="s">
        <v>1242</v>
      </c>
      <c r="Q128" s="415">
        <v>46022</v>
      </c>
      <c r="R128" s="415"/>
      <c r="S128" s="415">
        <v>42522</v>
      </c>
      <c r="T128" s="415">
        <v>41778</v>
      </c>
      <c r="U128" s="430" t="s">
        <v>451</v>
      </c>
      <c r="V128" s="416">
        <v>930800</v>
      </c>
      <c r="W128" s="431">
        <v>2014</v>
      </c>
      <c r="X128" s="416">
        <v>1134089.4193200001</v>
      </c>
      <c r="Y128" s="416">
        <v>913714</v>
      </c>
      <c r="AA128" s="416">
        <v>0</v>
      </c>
      <c r="AC128" s="430" t="s">
        <v>1568</v>
      </c>
      <c r="AD128" s="430">
        <v>640500</v>
      </c>
      <c r="AE128" s="430" t="s">
        <v>2141</v>
      </c>
      <c r="AH128" s="430" t="s">
        <v>2146</v>
      </c>
      <c r="AI128" s="250">
        <v>345</v>
      </c>
      <c r="AN128" s="250" t="s">
        <v>1840</v>
      </c>
      <c r="AO128" s="250" t="s">
        <v>1840</v>
      </c>
    </row>
    <row r="129" spans="1:41" hidden="1">
      <c r="A129">
        <v>0</v>
      </c>
      <c r="B129" s="250">
        <v>200397</v>
      </c>
      <c r="C129" s="250">
        <v>242</v>
      </c>
      <c r="D129" s="250">
        <v>10308</v>
      </c>
      <c r="F129" s="250" t="e">
        <v>#N/A</v>
      </c>
      <c r="G129" s="250" t="e">
        <v>#N/A</v>
      </c>
      <c r="H129" s="250" t="e">
        <v>#N/A</v>
      </c>
      <c r="I129" s="250" t="s">
        <v>1504</v>
      </c>
      <c r="J129" s="250">
        <v>0</v>
      </c>
      <c r="K129" s="250">
        <v>0</v>
      </c>
      <c r="L129" s="250">
        <v>0</v>
      </c>
      <c r="M129" s="250" t="s">
        <v>1834</v>
      </c>
      <c r="N129" s="250" t="s">
        <v>2147</v>
      </c>
      <c r="O129" s="250" t="s">
        <v>2148</v>
      </c>
      <c r="P129" s="250" t="s">
        <v>1215</v>
      </c>
      <c r="Q129" s="415">
        <v>45382</v>
      </c>
      <c r="R129" s="415"/>
      <c r="S129" s="415">
        <v>39965</v>
      </c>
      <c r="T129" s="415">
        <v>42507</v>
      </c>
      <c r="U129" s="430" t="s">
        <v>1216</v>
      </c>
      <c r="V129" s="416">
        <v>3240000</v>
      </c>
      <c r="W129" s="431">
        <v>2016</v>
      </c>
      <c r="X129" s="416">
        <v>3757406.6808000002</v>
      </c>
      <c r="Y129" s="416">
        <v>4339358</v>
      </c>
      <c r="AA129" s="416">
        <v>4171494.22</v>
      </c>
      <c r="AB129" s="250" t="s">
        <v>1582</v>
      </c>
      <c r="AC129" s="430" t="s">
        <v>1568</v>
      </c>
      <c r="AD129" s="430">
        <v>520898</v>
      </c>
      <c r="AE129" s="430" t="s">
        <v>2149</v>
      </c>
      <c r="AF129" s="430">
        <v>521022</v>
      </c>
      <c r="AG129" s="430" t="s">
        <v>2150</v>
      </c>
      <c r="AH129" s="430" t="s">
        <v>2151</v>
      </c>
      <c r="AI129" s="250">
        <v>69</v>
      </c>
      <c r="AK129" s="250">
        <v>10.8</v>
      </c>
      <c r="AN129" s="250" t="s">
        <v>1840</v>
      </c>
      <c r="AO129" s="250" t="s">
        <v>1840</v>
      </c>
    </row>
    <row r="130" spans="1:41" hidden="1">
      <c r="A130">
        <v>0</v>
      </c>
      <c r="B130" s="250">
        <v>200397</v>
      </c>
      <c r="C130" s="250">
        <v>844</v>
      </c>
      <c r="D130" s="250">
        <v>11113</v>
      </c>
      <c r="F130" s="250" t="e">
        <v>#N/A</v>
      </c>
      <c r="G130" s="250" t="e">
        <v>#N/A</v>
      </c>
      <c r="H130" s="250" t="e">
        <v>#N/A</v>
      </c>
      <c r="I130" s="250" t="s">
        <v>1504</v>
      </c>
      <c r="J130" s="250">
        <v>0</v>
      </c>
      <c r="K130" s="250">
        <v>0</v>
      </c>
      <c r="L130" s="250">
        <v>0</v>
      </c>
      <c r="M130" s="250" t="s">
        <v>1834</v>
      </c>
      <c r="N130" s="250" t="s">
        <v>2152</v>
      </c>
      <c r="O130" s="250" t="s">
        <v>2153</v>
      </c>
      <c r="P130" s="250" t="s">
        <v>1215</v>
      </c>
      <c r="Q130" s="415">
        <v>44196</v>
      </c>
      <c r="R130" s="415"/>
      <c r="S130" s="415">
        <v>43983</v>
      </c>
      <c r="T130" s="415">
        <v>42507</v>
      </c>
      <c r="U130" s="430" t="s">
        <v>1216</v>
      </c>
      <c r="V130" s="416">
        <v>4725000</v>
      </c>
      <c r="W130" s="431">
        <v>2016</v>
      </c>
      <c r="X130" s="416">
        <v>5215515.9052499998</v>
      </c>
      <c r="Y130" s="416">
        <v>4725000</v>
      </c>
      <c r="AB130" s="250" t="s">
        <v>1582</v>
      </c>
      <c r="AC130" s="430" t="s">
        <v>1568</v>
      </c>
      <c r="AD130" s="430">
        <v>521005</v>
      </c>
      <c r="AE130" s="430" t="s">
        <v>2154</v>
      </c>
      <c r="AF130" s="430">
        <v>521058</v>
      </c>
      <c r="AG130" s="430" t="s">
        <v>2155</v>
      </c>
      <c r="AH130" s="430" t="s">
        <v>2156</v>
      </c>
      <c r="AI130" s="250">
        <v>69</v>
      </c>
      <c r="AK130" s="250">
        <v>10</v>
      </c>
      <c r="AO130" s="250" t="s">
        <v>1564</v>
      </c>
    </row>
    <row r="131" spans="1:41" hidden="1">
      <c r="A131">
        <v>0</v>
      </c>
      <c r="B131" s="250">
        <v>200220</v>
      </c>
      <c r="C131" s="250">
        <v>30375</v>
      </c>
      <c r="D131" s="250">
        <v>50442</v>
      </c>
      <c r="F131" s="250" t="e">
        <v>#N/A</v>
      </c>
      <c r="G131" s="250" t="e">
        <v>#N/A</v>
      </c>
      <c r="H131" s="250" t="e">
        <v>#N/A</v>
      </c>
      <c r="I131" s="250" t="s">
        <v>1504</v>
      </c>
      <c r="J131" s="250">
        <v>0</v>
      </c>
      <c r="K131" s="250">
        <v>0</v>
      </c>
      <c r="L131" s="250">
        <v>0</v>
      </c>
      <c r="M131" s="250" t="s">
        <v>1905</v>
      </c>
      <c r="N131" s="250" t="s">
        <v>2157</v>
      </c>
      <c r="O131" s="250" t="s">
        <v>2158</v>
      </c>
      <c r="P131" s="250" t="s">
        <v>1215</v>
      </c>
      <c r="Q131" s="415">
        <v>46022</v>
      </c>
      <c r="R131" s="415"/>
      <c r="S131" s="415">
        <v>43101</v>
      </c>
      <c r="T131" s="415">
        <v>41344</v>
      </c>
      <c r="U131" s="430" t="s">
        <v>1288</v>
      </c>
      <c r="V131" s="416">
        <v>204236579</v>
      </c>
      <c r="W131" s="431">
        <v>2020</v>
      </c>
      <c r="X131" s="416">
        <v>214576055.81187499</v>
      </c>
      <c r="Y131" s="416">
        <v>204236579</v>
      </c>
      <c r="AA131" s="416">
        <v>0</v>
      </c>
      <c r="AC131" s="430" t="s">
        <v>1568</v>
      </c>
      <c r="AD131" s="430">
        <v>640500</v>
      </c>
      <c r="AE131" s="430" t="s">
        <v>2141</v>
      </c>
      <c r="AF131" s="430">
        <v>640183</v>
      </c>
      <c r="AG131" s="430" t="s">
        <v>2159</v>
      </c>
      <c r="AH131" s="430" t="s">
        <v>2160</v>
      </c>
      <c r="AI131" s="250">
        <v>345</v>
      </c>
      <c r="AJ131" s="250">
        <v>100.7</v>
      </c>
      <c r="AN131" s="250" t="s">
        <v>1840</v>
      </c>
      <c r="AO131" s="250" t="s">
        <v>1840</v>
      </c>
    </row>
    <row r="132" spans="1:41" hidden="1">
      <c r="A132">
        <v>0</v>
      </c>
      <c r="B132" s="250">
        <v>200220</v>
      </c>
      <c r="C132" s="250">
        <v>30375</v>
      </c>
      <c r="D132" s="250">
        <v>50444</v>
      </c>
      <c r="F132" s="250" t="e">
        <v>#N/A</v>
      </c>
      <c r="G132" s="250" t="e">
        <v>#N/A</v>
      </c>
      <c r="H132" s="250" t="e">
        <v>#N/A</v>
      </c>
      <c r="I132" s="250" t="s">
        <v>1504</v>
      </c>
      <c r="J132" s="250">
        <v>0</v>
      </c>
      <c r="K132" s="250">
        <v>0</v>
      </c>
      <c r="L132" s="250">
        <v>0</v>
      </c>
      <c r="M132" s="250" t="s">
        <v>1905</v>
      </c>
      <c r="N132" s="250" t="s">
        <v>2157</v>
      </c>
      <c r="O132" s="250" t="s">
        <v>2161</v>
      </c>
      <c r="P132" s="250" t="s">
        <v>1215</v>
      </c>
      <c r="Q132" s="415">
        <v>46022</v>
      </c>
      <c r="R132" s="415"/>
      <c r="S132" s="415">
        <v>43101</v>
      </c>
      <c r="T132" s="415">
        <v>41344</v>
      </c>
      <c r="U132" s="430" t="s">
        <v>1288</v>
      </c>
      <c r="V132" s="416">
        <v>13692681</v>
      </c>
      <c r="W132" s="431">
        <v>2020</v>
      </c>
      <c r="X132" s="416">
        <v>14385872.975625001</v>
      </c>
      <c r="Y132" s="416">
        <v>13692681</v>
      </c>
      <c r="AA132" s="416">
        <v>0</v>
      </c>
      <c r="AC132" s="430" t="s">
        <v>1568</v>
      </c>
      <c r="AD132" s="430">
        <v>640500</v>
      </c>
      <c r="AE132" s="430" t="s">
        <v>2141</v>
      </c>
      <c r="AH132" s="430" t="s">
        <v>2162</v>
      </c>
      <c r="AI132" s="250">
        <v>345</v>
      </c>
      <c r="AN132" s="250" t="s">
        <v>1840</v>
      </c>
      <c r="AO132" s="250" t="s">
        <v>1840</v>
      </c>
    </row>
    <row r="133" spans="1:41" hidden="1">
      <c r="A133">
        <v>0</v>
      </c>
      <c r="B133" s="250">
        <v>200220</v>
      </c>
      <c r="C133" s="250">
        <v>30375</v>
      </c>
      <c r="D133" s="250">
        <v>50445</v>
      </c>
      <c r="F133" s="250" t="e">
        <v>#N/A</v>
      </c>
      <c r="G133" s="250" t="e">
        <v>#N/A</v>
      </c>
      <c r="H133" s="250" t="e">
        <v>#N/A</v>
      </c>
      <c r="I133" s="250" t="s">
        <v>1504</v>
      </c>
      <c r="J133" s="250">
        <v>0</v>
      </c>
      <c r="K133" s="250">
        <v>0</v>
      </c>
      <c r="L133" s="250">
        <v>0</v>
      </c>
      <c r="M133" s="250" t="s">
        <v>1905</v>
      </c>
      <c r="N133" s="250" t="s">
        <v>2157</v>
      </c>
      <c r="O133" s="250" t="s">
        <v>2163</v>
      </c>
      <c r="P133" s="250" t="s">
        <v>1215</v>
      </c>
      <c r="Q133" s="415">
        <v>46022</v>
      </c>
      <c r="R133" s="415"/>
      <c r="S133" s="415">
        <v>43101</v>
      </c>
      <c r="T133" s="415">
        <v>41344</v>
      </c>
      <c r="U133" s="430" t="s">
        <v>1288</v>
      </c>
      <c r="V133" s="416">
        <v>232903698</v>
      </c>
      <c r="W133" s="431">
        <v>2020</v>
      </c>
      <c r="X133" s="416">
        <v>244694447.71125001</v>
      </c>
      <c r="Y133" s="416">
        <v>232903698</v>
      </c>
      <c r="AA133" s="416">
        <v>0</v>
      </c>
      <c r="AC133" s="430" t="s">
        <v>1568</v>
      </c>
      <c r="AD133" s="430">
        <v>640500</v>
      </c>
      <c r="AE133" s="430" t="s">
        <v>2141</v>
      </c>
      <c r="AF133" s="430">
        <v>640503</v>
      </c>
      <c r="AG133" s="430" t="s">
        <v>1982</v>
      </c>
      <c r="AH133" s="430" t="s">
        <v>2164</v>
      </c>
      <c r="AI133" s="250">
        <v>345</v>
      </c>
      <c r="AJ133" s="250">
        <v>124.3</v>
      </c>
      <c r="AN133" s="250" t="s">
        <v>1840</v>
      </c>
      <c r="AO133" s="250" t="s">
        <v>1840</v>
      </c>
    </row>
    <row r="134" spans="1:41" hidden="1">
      <c r="A134">
        <v>0</v>
      </c>
      <c r="B134" s="250">
        <v>210618</v>
      </c>
      <c r="C134" s="250">
        <v>30375</v>
      </c>
      <c r="D134" s="250">
        <v>50446</v>
      </c>
      <c r="F134" s="250" t="e">
        <v>#N/A</v>
      </c>
      <c r="G134" s="250" t="e">
        <v>#N/A</v>
      </c>
      <c r="H134" s="250" t="e">
        <v>#N/A</v>
      </c>
      <c r="I134" s="250" t="s">
        <v>1504</v>
      </c>
      <c r="J134" s="250">
        <v>0</v>
      </c>
      <c r="K134" s="250">
        <v>0</v>
      </c>
      <c r="L134" s="250">
        <v>0</v>
      </c>
      <c r="M134" s="250" t="s">
        <v>1905</v>
      </c>
      <c r="N134" s="250" t="s">
        <v>2157</v>
      </c>
      <c r="O134" s="250" t="s">
        <v>2165</v>
      </c>
      <c r="P134" s="250" t="s">
        <v>1215</v>
      </c>
      <c r="Q134" s="415">
        <v>46022</v>
      </c>
      <c r="R134" s="415"/>
      <c r="S134" s="415">
        <v>43101</v>
      </c>
      <c r="T134" s="415">
        <v>44504</v>
      </c>
      <c r="U134" s="430" t="s">
        <v>1288</v>
      </c>
      <c r="V134" s="416">
        <v>577000</v>
      </c>
      <c r="W134" s="431">
        <v>2021</v>
      </c>
      <c r="X134" s="416">
        <v>591425</v>
      </c>
      <c r="Y134" s="416">
        <v>577000</v>
      </c>
      <c r="AA134" s="416">
        <v>0</v>
      </c>
      <c r="AC134" s="430" t="s">
        <v>1568</v>
      </c>
      <c r="AD134" s="430">
        <v>640503</v>
      </c>
      <c r="AE134" s="430" t="s">
        <v>1982</v>
      </c>
      <c r="AH134" s="430" t="s">
        <v>2166</v>
      </c>
      <c r="AI134" s="250">
        <v>345</v>
      </c>
      <c r="AN134" s="250" t="s">
        <v>1840</v>
      </c>
      <c r="AO134" s="250" t="s">
        <v>1840</v>
      </c>
    </row>
    <row r="135" spans="1:41" hidden="1">
      <c r="A135">
        <v>0</v>
      </c>
      <c r="B135" s="250">
        <v>200200</v>
      </c>
      <c r="C135" s="250">
        <v>30491</v>
      </c>
      <c r="D135" s="250">
        <v>50600</v>
      </c>
      <c r="F135" s="250" t="e">
        <v>#N/A</v>
      </c>
      <c r="G135" s="250" t="e">
        <v>#N/A</v>
      </c>
      <c r="H135" s="250" t="e">
        <v>#N/A</v>
      </c>
      <c r="I135" s="250" t="s">
        <v>1504</v>
      </c>
      <c r="J135" s="250">
        <v>0</v>
      </c>
      <c r="K135" s="250">
        <v>0</v>
      </c>
      <c r="L135" s="250">
        <v>0</v>
      </c>
      <c r="M135" s="250" t="s">
        <v>1834</v>
      </c>
      <c r="N135" s="250" t="s">
        <v>2167</v>
      </c>
      <c r="O135" s="250" t="s">
        <v>2168</v>
      </c>
      <c r="P135" s="250" t="s">
        <v>1215</v>
      </c>
      <c r="Q135" s="415">
        <v>42795</v>
      </c>
      <c r="R135" s="415"/>
      <c r="S135" s="415">
        <v>41275</v>
      </c>
      <c r="T135" s="415">
        <v>41334</v>
      </c>
      <c r="U135" s="430" t="s">
        <v>2169</v>
      </c>
      <c r="V135" s="416">
        <v>237000</v>
      </c>
      <c r="W135" s="431">
        <v>2013</v>
      </c>
      <c r="X135" s="416">
        <v>261603.65492999999</v>
      </c>
      <c r="Y135" s="416">
        <v>735000</v>
      </c>
      <c r="AB135" s="250" t="s">
        <v>1582</v>
      </c>
      <c r="AC135" s="430" t="s">
        <v>563</v>
      </c>
      <c r="AD135" s="430">
        <v>520937</v>
      </c>
      <c r="AE135" s="430" t="s">
        <v>2170</v>
      </c>
      <c r="AH135" s="430" t="s">
        <v>2171</v>
      </c>
      <c r="AI135" s="250">
        <v>69</v>
      </c>
      <c r="AM135" s="250" t="s">
        <v>1564</v>
      </c>
    </row>
    <row r="136" spans="1:41" hidden="1">
      <c r="A136">
        <v>0</v>
      </c>
      <c r="B136" s="250">
        <v>200234</v>
      </c>
      <c r="C136" s="250">
        <v>30503</v>
      </c>
      <c r="D136" s="250">
        <v>50628</v>
      </c>
      <c r="F136" s="250" t="e">
        <v>#N/A</v>
      </c>
      <c r="G136" s="250" t="e">
        <v>#N/A</v>
      </c>
      <c r="H136" s="250" t="e">
        <v>#N/A</v>
      </c>
      <c r="I136" s="250" t="s">
        <v>1504</v>
      </c>
      <c r="J136" s="250">
        <v>0</v>
      </c>
      <c r="K136" s="250">
        <v>0</v>
      </c>
      <c r="L136" s="250">
        <v>0</v>
      </c>
      <c r="M136" s="250" t="s">
        <v>1834</v>
      </c>
      <c r="N136" s="250" t="s">
        <v>2172</v>
      </c>
      <c r="O136" s="250" t="s">
        <v>2173</v>
      </c>
      <c r="P136" s="250" t="s">
        <v>1215</v>
      </c>
      <c r="Q136" s="415">
        <v>42795</v>
      </c>
      <c r="R136" s="415"/>
      <c r="S136" s="415">
        <v>42887</v>
      </c>
      <c r="T136" s="415">
        <v>41575</v>
      </c>
      <c r="U136" s="430" t="s">
        <v>2174</v>
      </c>
      <c r="V136" s="416">
        <v>185004</v>
      </c>
      <c r="W136" s="431">
        <v>2013</v>
      </c>
      <c r="X136" s="416">
        <v>204209.799902</v>
      </c>
      <c r="Y136" s="416">
        <v>0</v>
      </c>
      <c r="AB136" s="250" t="s">
        <v>1582</v>
      </c>
      <c r="AC136" s="430" t="s">
        <v>563</v>
      </c>
      <c r="AD136" s="430">
        <v>520937</v>
      </c>
      <c r="AE136" s="430" t="s">
        <v>2170</v>
      </c>
      <c r="AH136" s="430" t="s">
        <v>2175</v>
      </c>
      <c r="AI136" s="250">
        <v>69</v>
      </c>
      <c r="AM136" s="250" t="s">
        <v>1564</v>
      </c>
    </row>
    <row r="137" spans="1:41" hidden="1">
      <c r="A137">
        <v>0</v>
      </c>
      <c r="B137" s="250">
        <v>200245</v>
      </c>
      <c r="C137" s="250">
        <v>30563</v>
      </c>
      <c r="D137" s="250">
        <v>50702</v>
      </c>
      <c r="F137" s="250" t="e">
        <v>#N/A</v>
      </c>
      <c r="G137" s="250" t="e">
        <v>#N/A</v>
      </c>
      <c r="H137" s="250" t="e">
        <v>#N/A</v>
      </c>
      <c r="I137" s="250" t="s">
        <v>1504</v>
      </c>
      <c r="J137" s="250">
        <v>0</v>
      </c>
      <c r="K137" s="250">
        <v>0</v>
      </c>
      <c r="L137" s="250">
        <v>0</v>
      </c>
      <c r="M137" s="250" t="s">
        <v>1834</v>
      </c>
      <c r="N137" s="250" t="s">
        <v>2176</v>
      </c>
      <c r="O137" s="250" t="s">
        <v>2177</v>
      </c>
      <c r="P137" s="250" t="s">
        <v>1215</v>
      </c>
      <c r="Q137" s="415">
        <v>42887</v>
      </c>
      <c r="R137" s="415"/>
      <c r="S137" s="415">
        <v>42887</v>
      </c>
      <c r="T137" s="415">
        <v>41689</v>
      </c>
      <c r="U137" s="430" t="s">
        <v>564</v>
      </c>
      <c r="V137" s="416">
        <v>504000</v>
      </c>
      <c r="W137" s="431">
        <v>2014</v>
      </c>
      <c r="X137" s="416">
        <v>542752.87248000002</v>
      </c>
      <c r="Y137" s="416">
        <v>504000</v>
      </c>
      <c r="AB137" s="250" t="s">
        <v>1582</v>
      </c>
      <c r="AC137" s="430" t="s">
        <v>563</v>
      </c>
      <c r="AD137" s="430">
        <v>520204</v>
      </c>
      <c r="AE137" s="430" t="s">
        <v>2178</v>
      </c>
      <c r="AH137" s="430" t="s">
        <v>2179</v>
      </c>
      <c r="AI137" s="250">
        <v>138</v>
      </c>
      <c r="AN137" s="250" t="s">
        <v>1564</v>
      </c>
    </row>
    <row r="138" spans="1:41" hidden="1">
      <c r="A138">
        <v>0</v>
      </c>
      <c r="B138" s="250">
        <v>200397</v>
      </c>
      <c r="C138" s="250">
        <v>31002</v>
      </c>
      <c r="D138" s="250">
        <v>51445</v>
      </c>
      <c r="F138" s="250" t="e">
        <v>#N/A</v>
      </c>
      <c r="G138" s="250" t="e">
        <v>#N/A</v>
      </c>
      <c r="H138" s="250" t="e">
        <v>#N/A</v>
      </c>
      <c r="I138" s="250" t="s">
        <v>1504</v>
      </c>
      <c r="J138" s="250">
        <v>0</v>
      </c>
      <c r="K138" s="250">
        <v>0</v>
      </c>
      <c r="L138" s="250">
        <v>0</v>
      </c>
      <c r="M138" s="250" t="s">
        <v>1834</v>
      </c>
      <c r="N138" s="250" t="s">
        <v>2180</v>
      </c>
      <c r="O138" s="250" t="s">
        <v>2181</v>
      </c>
      <c r="P138" s="250" t="s">
        <v>1215</v>
      </c>
      <c r="Q138" s="415">
        <v>44317</v>
      </c>
      <c r="R138" s="415"/>
      <c r="S138" s="415">
        <v>42887</v>
      </c>
      <c r="T138" s="415">
        <v>42507</v>
      </c>
      <c r="U138" s="430" t="s">
        <v>1216</v>
      </c>
      <c r="V138" s="416">
        <v>6000000</v>
      </c>
      <c r="W138" s="431">
        <v>2016</v>
      </c>
      <c r="X138" s="416">
        <v>6788449.2599999998</v>
      </c>
      <c r="Y138" s="416">
        <v>7710000</v>
      </c>
      <c r="AC138" s="430" t="s">
        <v>1568</v>
      </c>
      <c r="AD138" s="430">
        <v>515442</v>
      </c>
      <c r="AE138" s="430" t="s">
        <v>2182</v>
      </c>
      <c r="AF138" s="430">
        <v>520994</v>
      </c>
      <c r="AG138" s="430" t="s">
        <v>2183</v>
      </c>
      <c r="AH138" s="430" t="s">
        <v>2184</v>
      </c>
      <c r="AI138" s="250">
        <v>138</v>
      </c>
      <c r="AN138" s="250" t="s">
        <v>1840</v>
      </c>
      <c r="AO138" s="250" t="s">
        <v>1840</v>
      </c>
    </row>
    <row r="139" spans="1:41" hidden="1">
      <c r="A139">
        <v>0</v>
      </c>
      <c r="B139" s="250">
        <v>200397</v>
      </c>
      <c r="C139" s="250">
        <v>31065</v>
      </c>
      <c r="D139" s="250">
        <v>51484</v>
      </c>
      <c r="F139" s="250" t="e">
        <v>#N/A</v>
      </c>
      <c r="G139" s="250" t="e">
        <v>#N/A</v>
      </c>
      <c r="H139" s="250" t="e">
        <v>#N/A</v>
      </c>
      <c r="I139" s="250" t="s">
        <v>1504</v>
      </c>
      <c r="J139" s="250">
        <v>0</v>
      </c>
      <c r="K139" s="250">
        <v>0</v>
      </c>
      <c r="L139" s="250">
        <v>0</v>
      </c>
      <c r="M139" s="250" t="s">
        <v>1834</v>
      </c>
      <c r="N139" s="250" t="s">
        <v>2185</v>
      </c>
      <c r="O139" s="250" t="s">
        <v>2186</v>
      </c>
      <c r="P139" s="250" t="s">
        <v>1215</v>
      </c>
      <c r="Q139" s="415">
        <v>45077</v>
      </c>
      <c r="R139" s="415"/>
      <c r="S139" s="415">
        <v>42887</v>
      </c>
      <c r="T139" s="415">
        <v>42507</v>
      </c>
      <c r="U139" s="430" t="s">
        <v>1216</v>
      </c>
      <c r="V139" s="416">
        <v>4000000</v>
      </c>
      <c r="W139" s="431">
        <v>2016</v>
      </c>
      <c r="X139" s="416">
        <v>4638773.68</v>
      </c>
      <c r="Y139" s="416">
        <v>4000000</v>
      </c>
      <c r="AA139" s="416">
        <v>0</v>
      </c>
      <c r="AC139" s="430" t="s">
        <v>1568</v>
      </c>
      <c r="AD139" s="430">
        <v>520855</v>
      </c>
      <c r="AE139" s="430" t="s">
        <v>2187</v>
      </c>
      <c r="AH139" s="430" t="s">
        <v>2188</v>
      </c>
      <c r="AI139" s="250">
        <v>138</v>
      </c>
    </row>
    <row r="140" spans="1:41" hidden="1">
      <c r="A140">
        <v>0</v>
      </c>
      <c r="B140" s="250">
        <v>200390</v>
      </c>
      <c r="C140" s="250">
        <v>31025</v>
      </c>
      <c r="D140" s="250">
        <v>51487</v>
      </c>
      <c r="F140" s="250" t="e">
        <v>#N/A</v>
      </c>
      <c r="G140" s="250" t="e">
        <v>#N/A</v>
      </c>
      <c r="H140" s="250" t="e">
        <v>#N/A</v>
      </c>
      <c r="I140" s="250" t="s">
        <v>1504</v>
      </c>
      <c r="J140" s="250">
        <v>0</v>
      </c>
      <c r="K140" s="250">
        <v>0</v>
      </c>
      <c r="L140" s="250">
        <v>0</v>
      </c>
      <c r="M140" s="250" t="s">
        <v>1881</v>
      </c>
      <c r="N140" s="250" t="s">
        <v>2189</v>
      </c>
      <c r="O140" s="250" t="s">
        <v>2190</v>
      </c>
      <c r="P140" s="250" t="s">
        <v>1215</v>
      </c>
      <c r="Q140" s="420"/>
      <c r="R140" s="420"/>
      <c r="S140" s="415">
        <v>42887</v>
      </c>
      <c r="T140" s="415">
        <v>42507</v>
      </c>
      <c r="U140" s="430" t="s">
        <v>1216</v>
      </c>
      <c r="V140" s="416">
        <v>2266000</v>
      </c>
      <c r="W140" s="431">
        <v>2016</v>
      </c>
      <c r="X140" s="416">
        <v>2627865.2897199998</v>
      </c>
      <c r="Y140" s="416">
        <v>2266000</v>
      </c>
      <c r="AA140" s="416">
        <v>0</v>
      </c>
      <c r="AC140" s="430" t="s">
        <v>563</v>
      </c>
      <c r="AD140" s="430">
        <v>505550</v>
      </c>
      <c r="AE140" s="430" t="s">
        <v>2191</v>
      </c>
      <c r="AH140" s="430" t="s">
        <v>2192</v>
      </c>
      <c r="AI140" s="250">
        <v>161</v>
      </c>
      <c r="AN140" s="250" t="s">
        <v>1840</v>
      </c>
      <c r="AO140" s="250" t="s">
        <v>1840</v>
      </c>
    </row>
    <row r="141" spans="1:41" hidden="1">
      <c r="A141">
        <v>0</v>
      </c>
      <c r="B141" s="250">
        <v>200397</v>
      </c>
      <c r="C141" s="250">
        <v>31041</v>
      </c>
      <c r="D141" s="250">
        <v>51526</v>
      </c>
      <c r="F141" s="250" t="e">
        <v>#N/A</v>
      </c>
      <c r="G141" s="250" t="e">
        <v>#N/A</v>
      </c>
      <c r="H141" s="250" t="e">
        <v>#N/A</v>
      </c>
      <c r="I141" s="250" t="s">
        <v>1504</v>
      </c>
      <c r="J141" s="250">
        <v>0</v>
      </c>
      <c r="K141" s="250">
        <v>0</v>
      </c>
      <c r="L141" s="250">
        <v>0</v>
      </c>
      <c r="M141" s="250" t="s">
        <v>1834</v>
      </c>
      <c r="N141" s="250" t="s">
        <v>2193</v>
      </c>
      <c r="O141" s="250" t="s">
        <v>2194</v>
      </c>
      <c r="P141" s="250" t="s">
        <v>1215</v>
      </c>
      <c r="Q141" s="415">
        <v>44652</v>
      </c>
      <c r="R141" s="415"/>
      <c r="S141" s="415">
        <v>42887</v>
      </c>
      <c r="T141" s="415">
        <v>42507</v>
      </c>
      <c r="U141" s="430" t="s">
        <v>1216</v>
      </c>
      <c r="V141" s="416">
        <v>550000</v>
      </c>
      <c r="W141" s="431">
        <v>2016</v>
      </c>
      <c r="X141" s="416">
        <v>637831.38100000005</v>
      </c>
      <c r="Y141" s="416">
        <v>600000</v>
      </c>
      <c r="AA141" s="416">
        <v>0</v>
      </c>
      <c r="AC141" s="430" t="s">
        <v>1568</v>
      </c>
      <c r="AD141" s="430">
        <v>520203</v>
      </c>
      <c r="AH141" s="430" t="s">
        <v>2195</v>
      </c>
      <c r="AI141" s="250">
        <v>138</v>
      </c>
    </row>
    <row r="142" spans="1:41" hidden="1">
      <c r="A142">
        <v>0</v>
      </c>
      <c r="B142" s="250">
        <v>200397</v>
      </c>
      <c r="C142" s="250">
        <v>31041</v>
      </c>
      <c r="D142" s="250">
        <v>51527</v>
      </c>
      <c r="F142" s="250" t="e">
        <v>#N/A</v>
      </c>
      <c r="G142" s="250" t="e">
        <v>#N/A</v>
      </c>
      <c r="H142" s="250" t="e">
        <v>#N/A</v>
      </c>
      <c r="I142" s="250" t="s">
        <v>1504</v>
      </c>
      <c r="J142" s="250">
        <v>0</v>
      </c>
      <c r="K142" s="250">
        <v>0</v>
      </c>
      <c r="L142" s="250">
        <v>0</v>
      </c>
      <c r="M142" s="250" t="s">
        <v>1834</v>
      </c>
      <c r="N142" s="250" t="s">
        <v>2193</v>
      </c>
      <c r="O142" s="250" t="s">
        <v>2196</v>
      </c>
      <c r="P142" s="250" t="s">
        <v>1215</v>
      </c>
      <c r="Q142" s="415">
        <v>44652</v>
      </c>
      <c r="R142" s="415"/>
      <c r="S142" s="415">
        <v>42887</v>
      </c>
      <c r="T142" s="415">
        <v>42507</v>
      </c>
      <c r="U142" s="430" t="s">
        <v>1216</v>
      </c>
      <c r="V142" s="416">
        <v>3000000</v>
      </c>
      <c r="W142" s="431">
        <v>2016</v>
      </c>
      <c r="X142" s="416">
        <v>3479080.26</v>
      </c>
      <c r="Y142" s="416">
        <v>3600000</v>
      </c>
      <c r="AA142" s="416">
        <v>0</v>
      </c>
      <c r="AC142" s="430" t="s">
        <v>1568</v>
      </c>
      <c r="AF142" s="430">
        <v>520938</v>
      </c>
      <c r="AG142" s="430" t="s">
        <v>2197</v>
      </c>
      <c r="AH142" s="430" t="s">
        <v>2198</v>
      </c>
      <c r="AI142" s="250" t="s">
        <v>2199</v>
      </c>
    </row>
    <row r="143" spans="1:41" hidden="1">
      <c r="A143">
        <v>0</v>
      </c>
      <c r="B143" s="250">
        <v>200419</v>
      </c>
      <c r="C143" s="250">
        <v>31042</v>
      </c>
      <c r="D143" s="250">
        <v>51531</v>
      </c>
      <c r="F143" s="250" t="e">
        <v>#N/A</v>
      </c>
      <c r="G143" s="250" t="e">
        <v>#N/A</v>
      </c>
      <c r="H143" s="250" t="e">
        <v>#N/A</v>
      </c>
      <c r="I143" s="250" t="s">
        <v>1504</v>
      </c>
      <c r="J143" s="250">
        <v>0</v>
      </c>
      <c r="K143" s="250">
        <v>0</v>
      </c>
      <c r="L143" s="250">
        <v>0</v>
      </c>
      <c r="M143" s="250" t="s">
        <v>1834</v>
      </c>
      <c r="N143" s="250" t="s">
        <v>2200</v>
      </c>
      <c r="O143" s="250" t="s">
        <v>2201</v>
      </c>
      <c r="P143" s="250" t="s">
        <v>1215</v>
      </c>
      <c r="Q143" s="415">
        <v>46387</v>
      </c>
      <c r="R143" s="415"/>
      <c r="S143" s="415">
        <v>42887</v>
      </c>
      <c r="T143" s="415">
        <v>42731</v>
      </c>
      <c r="U143" s="430" t="s">
        <v>1216</v>
      </c>
      <c r="V143" s="416">
        <v>1400000</v>
      </c>
      <c r="W143" s="431">
        <v>2017</v>
      </c>
      <c r="X143" s="416">
        <v>1583971.4939999999</v>
      </c>
      <c r="Y143" s="416">
        <v>5700000</v>
      </c>
      <c r="AA143" s="416">
        <v>0</v>
      </c>
      <c r="AC143" s="430" t="s">
        <v>1568</v>
      </c>
      <c r="AD143" s="430">
        <v>520999</v>
      </c>
      <c r="AE143" s="430" t="s">
        <v>1947</v>
      </c>
      <c r="AH143" s="430" t="s">
        <v>2202</v>
      </c>
      <c r="AI143" s="250">
        <v>138</v>
      </c>
      <c r="AJ143" s="250">
        <v>2</v>
      </c>
      <c r="AN143" s="250" t="s">
        <v>1840</v>
      </c>
      <c r="AO143" s="250" t="s">
        <v>1840</v>
      </c>
    </row>
    <row r="144" spans="1:41" hidden="1">
      <c r="A144">
        <v>0</v>
      </c>
      <c r="B144" s="250">
        <v>200420</v>
      </c>
      <c r="C144" s="250">
        <v>31063</v>
      </c>
      <c r="D144" s="250">
        <v>51567</v>
      </c>
      <c r="F144" s="250" t="e">
        <v>#N/A</v>
      </c>
      <c r="G144" s="250" t="e">
        <v>#N/A</v>
      </c>
      <c r="H144" s="250" t="e">
        <v>#N/A</v>
      </c>
      <c r="I144" s="250" t="s">
        <v>1504</v>
      </c>
      <c r="J144" s="250">
        <v>0</v>
      </c>
      <c r="K144" s="250">
        <v>0</v>
      </c>
      <c r="L144" s="250">
        <v>0</v>
      </c>
      <c r="M144" s="250" t="s">
        <v>2027</v>
      </c>
      <c r="N144" s="250" t="s">
        <v>2203</v>
      </c>
      <c r="O144" s="250" t="s">
        <v>2204</v>
      </c>
      <c r="P144" s="250" t="s">
        <v>1215</v>
      </c>
      <c r="Q144" s="415">
        <v>44348</v>
      </c>
      <c r="R144" s="415"/>
      <c r="S144" s="415">
        <v>44348</v>
      </c>
      <c r="T144" s="415">
        <v>42747</v>
      </c>
      <c r="U144" s="430" t="s">
        <v>2205</v>
      </c>
      <c r="V144" s="416">
        <v>767347</v>
      </c>
      <c r="W144" s="431">
        <v>2017</v>
      </c>
      <c r="X144" s="416">
        <v>847007.50970299996</v>
      </c>
      <c r="Y144" s="416">
        <v>0</v>
      </c>
      <c r="AA144" s="416">
        <v>0</v>
      </c>
      <c r="AC144" s="430" t="s">
        <v>1563</v>
      </c>
      <c r="AD144" s="430">
        <v>528160</v>
      </c>
      <c r="AE144" s="430" t="s">
        <v>2206</v>
      </c>
      <c r="AF144" s="430">
        <v>528178</v>
      </c>
      <c r="AG144" s="430" t="s">
        <v>2207</v>
      </c>
      <c r="AH144" s="430" t="s">
        <v>2208</v>
      </c>
      <c r="AI144" s="250">
        <v>115</v>
      </c>
      <c r="AK144" s="250">
        <v>0.03</v>
      </c>
      <c r="AN144" s="250" t="s">
        <v>1840</v>
      </c>
      <c r="AO144" s="250" t="s">
        <v>1840</v>
      </c>
    </row>
    <row r="145" spans="1:41" hidden="1">
      <c r="A145">
        <v>0</v>
      </c>
      <c r="B145" s="250">
        <v>200455</v>
      </c>
      <c r="C145" s="250">
        <v>41198</v>
      </c>
      <c r="D145" s="250">
        <v>61852</v>
      </c>
      <c r="F145" s="250" t="e">
        <v>#N/A</v>
      </c>
      <c r="G145" s="250" t="e">
        <v>#N/A</v>
      </c>
      <c r="H145" s="250" t="e">
        <v>#N/A</v>
      </c>
      <c r="I145" s="250" t="s">
        <v>1504</v>
      </c>
      <c r="J145" s="250">
        <v>0</v>
      </c>
      <c r="K145" s="250">
        <v>0</v>
      </c>
      <c r="L145" s="250">
        <v>0</v>
      </c>
      <c r="M145" s="250" t="s">
        <v>2027</v>
      </c>
      <c r="N145" s="250" t="s">
        <v>2209</v>
      </c>
      <c r="O145" s="250" t="s">
        <v>2210</v>
      </c>
      <c r="P145" s="250" t="s">
        <v>1215</v>
      </c>
      <c r="Q145" s="415">
        <v>43465</v>
      </c>
      <c r="R145" s="415"/>
      <c r="S145" s="415">
        <v>43252</v>
      </c>
      <c r="T145" s="415">
        <v>42867</v>
      </c>
      <c r="U145" s="430" t="s">
        <v>1359</v>
      </c>
      <c r="V145" s="416">
        <v>98639</v>
      </c>
      <c r="W145" s="431">
        <v>2017</v>
      </c>
      <c r="X145" s="416">
        <v>101104.97500000001</v>
      </c>
      <c r="Y145" s="416">
        <v>98639</v>
      </c>
      <c r="AA145" s="416">
        <v>0</v>
      </c>
      <c r="AC145" s="430" t="s">
        <v>1568</v>
      </c>
      <c r="AD145" s="430">
        <v>523090</v>
      </c>
      <c r="AE145" s="430" t="s">
        <v>2211</v>
      </c>
      <c r="AF145" s="430">
        <v>523093</v>
      </c>
      <c r="AG145" s="430" t="s">
        <v>2212</v>
      </c>
      <c r="AH145" s="430" t="s">
        <v>2213</v>
      </c>
      <c r="AI145" s="250">
        <v>115</v>
      </c>
      <c r="AN145" s="250" t="s">
        <v>1840</v>
      </c>
      <c r="AO145" s="250" t="s">
        <v>1840</v>
      </c>
    </row>
    <row r="146" spans="1:41" hidden="1">
      <c r="A146">
        <v>0</v>
      </c>
      <c r="B146" s="250">
        <v>200455</v>
      </c>
      <c r="C146" s="250">
        <v>41198</v>
      </c>
      <c r="D146" s="250">
        <v>61853</v>
      </c>
      <c r="F146" s="250" t="e">
        <v>#N/A</v>
      </c>
      <c r="G146" s="250" t="e">
        <v>#N/A</v>
      </c>
      <c r="H146" s="250" t="e">
        <v>#N/A</v>
      </c>
      <c r="I146" s="250" t="s">
        <v>1504</v>
      </c>
      <c r="J146" s="250">
        <v>0</v>
      </c>
      <c r="K146" s="250">
        <v>0</v>
      </c>
      <c r="L146" s="250">
        <v>0</v>
      </c>
      <c r="M146" s="250" t="s">
        <v>2027</v>
      </c>
      <c r="N146" s="250" t="s">
        <v>2209</v>
      </c>
      <c r="O146" s="250" t="s">
        <v>2214</v>
      </c>
      <c r="P146" s="250" t="s">
        <v>1215</v>
      </c>
      <c r="Q146" s="415">
        <v>43465</v>
      </c>
      <c r="R146" s="415"/>
      <c r="S146" s="415">
        <v>43252</v>
      </c>
      <c r="T146" s="415">
        <v>42867</v>
      </c>
      <c r="U146" s="430" t="s">
        <v>1359</v>
      </c>
      <c r="V146" s="416">
        <v>108430</v>
      </c>
      <c r="W146" s="431">
        <v>2017</v>
      </c>
      <c r="X146" s="416">
        <v>111140.75</v>
      </c>
      <c r="Y146" s="416">
        <v>108430</v>
      </c>
      <c r="AA146" s="416">
        <v>0</v>
      </c>
      <c r="AC146" s="430" t="s">
        <v>1568</v>
      </c>
      <c r="AD146" s="430">
        <v>523090</v>
      </c>
      <c r="AE146" s="430" t="s">
        <v>2211</v>
      </c>
      <c r="AF146" s="430">
        <v>523093</v>
      </c>
      <c r="AG146" s="430" t="s">
        <v>2212</v>
      </c>
      <c r="AH146" s="430" t="s">
        <v>2215</v>
      </c>
      <c r="AI146" s="250">
        <v>115</v>
      </c>
      <c r="AN146" s="250" t="s">
        <v>1840</v>
      </c>
      <c r="AO146" s="250" t="s">
        <v>1840</v>
      </c>
    </row>
    <row r="147" spans="1:41" hidden="1">
      <c r="A147">
        <v>0</v>
      </c>
      <c r="B147" s="250">
        <v>200479</v>
      </c>
      <c r="C147" s="250">
        <v>51249</v>
      </c>
      <c r="D147" s="250">
        <v>71954</v>
      </c>
      <c r="F147" s="250" t="e">
        <v>#N/A</v>
      </c>
      <c r="G147" s="250" t="e">
        <v>#N/A</v>
      </c>
      <c r="H147" s="250" t="e">
        <v>#N/A</v>
      </c>
      <c r="I147" s="250" t="s">
        <v>1504</v>
      </c>
      <c r="J147" s="250">
        <v>0</v>
      </c>
      <c r="K147" s="250">
        <v>0</v>
      </c>
      <c r="L147" s="250">
        <v>0</v>
      </c>
      <c r="M147" s="250" t="s">
        <v>2216</v>
      </c>
      <c r="N147" s="250" t="s">
        <v>2217</v>
      </c>
      <c r="O147" s="250" t="s">
        <v>2218</v>
      </c>
      <c r="P147" s="250" t="s">
        <v>1215</v>
      </c>
      <c r="Q147" s="415">
        <v>44196</v>
      </c>
      <c r="R147" s="415"/>
      <c r="S147" s="415">
        <v>44348</v>
      </c>
      <c r="T147" s="415">
        <v>43158</v>
      </c>
      <c r="U147" s="430" t="s">
        <v>2219</v>
      </c>
      <c r="V147" s="416">
        <v>3600000</v>
      </c>
      <c r="W147" s="431">
        <v>2018</v>
      </c>
      <c r="X147" s="416">
        <v>3782250</v>
      </c>
      <c r="Y147" s="416">
        <v>5066520</v>
      </c>
      <c r="AA147" s="416">
        <v>0</v>
      </c>
      <c r="AC147" s="430" t="s">
        <v>1563</v>
      </c>
      <c r="AH147" s="430" t="s">
        <v>2220</v>
      </c>
      <c r="AK147" s="250">
        <v>4</v>
      </c>
      <c r="AN147" s="250" t="s">
        <v>1840</v>
      </c>
      <c r="AO147" s="250" t="s">
        <v>1840</v>
      </c>
    </row>
    <row r="148" spans="1:41" hidden="1">
      <c r="A148">
        <v>0</v>
      </c>
      <c r="B148" s="250">
        <v>200466</v>
      </c>
      <c r="C148" s="250">
        <v>51249</v>
      </c>
      <c r="D148" s="250">
        <v>71955</v>
      </c>
      <c r="F148" s="250" t="e">
        <v>#N/A</v>
      </c>
      <c r="G148" s="250" t="e">
        <v>#N/A</v>
      </c>
      <c r="H148" s="250" t="e">
        <v>#N/A</v>
      </c>
      <c r="I148" s="250" t="s">
        <v>1504</v>
      </c>
      <c r="J148" s="250">
        <v>0</v>
      </c>
      <c r="K148" s="250">
        <v>0</v>
      </c>
      <c r="L148" s="250">
        <v>0</v>
      </c>
      <c r="M148" s="250" t="s">
        <v>1869</v>
      </c>
      <c r="N148" s="250" t="s">
        <v>2217</v>
      </c>
      <c r="O148" s="250" t="s">
        <v>2221</v>
      </c>
      <c r="P148" s="250" t="s">
        <v>1215</v>
      </c>
      <c r="Q148" s="415">
        <v>44298</v>
      </c>
      <c r="R148" s="415"/>
      <c r="S148" s="415">
        <v>44348</v>
      </c>
      <c r="T148" s="415">
        <v>42999</v>
      </c>
      <c r="U148" s="430" t="s">
        <v>2222</v>
      </c>
      <c r="V148" s="416">
        <v>7831427</v>
      </c>
      <c r="W148" s="431">
        <v>2017</v>
      </c>
      <c r="X148" s="416">
        <v>8644430.0696939994</v>
      </c>
      <c r="Y148" s="416">
        <v>5156586</v>
      </c>
      <c r="AA148" s="416">
        <v>5156585</v>
      </c>
      <c r="AB148" s="250" t="s">
        <v>1706</v>
      </c>
      <c r="AC148" s="430" t="s">
        <v>1707</v>
      </c>
      <c r="AH148" s="430" t="s">
        <v>2223</v>
      </c>
      <c r="AI148" s="250">
        <v>69</v>
      </c>
      <c r="AK148" s="250">
        <v>5.0999999999999996</v>
      </c>
      <c r="AM148" s="250" t="s">
        <v>1564</v>
      </c>
      <c r="AN148" s="250" t="s">
        <v>1564</v>
      </c>
      <c r="AO148" s="250" t="s">
        <v>1564</v>
      </c>
    </row>
    <row r="149" spans="1:41" hidden="1">
      <c r="A149">
        <v>0</v>
      </c>
      <c r="B149" s="250">
        <v>210536</v>
      </c>
      <c r="C149" s="250">
        <v>41199</v>
      </c>
      <c r="D149" s="250">
        <v>71960</v>
      </c>
      <c r="F149" s="250" t="e">
        <v>#N/A</v>
      </c>
      <c r="G149" s="250" t="e">
        <v>#N/A</v>
      </c>
      <c r="H149" s="250" t="e">
        <v>#N/A</v>
      </c>
      <c r="I149" s="250" t="s">
        <v>1504</v>
      </c>
      <c r="J149" s="250">
        <v>0</v>
      </c>
      <c r="K149" s="250">
        <v>0</v>
      </c>
      <c r="L149" s="250">
        <v>0</v>
      </c>
      <c r="M149" s="250" t="s">
        <v>2027</v>
      </c>
      <c r="N149" s="250" t="s">
        <v>2224</v>
      </c>
      <c r="O149" s="250" t="s">
        <v>2225</v>
      </c>
      <c r="P149" s="250" t="s">
        <v>1215</v>
      </c>
      <c r="Q149" s="415">
        <v>44490</v>
      </c>
      <c r="R149" s="415"/>
      <c r="S149" s="415">
        <v>43252</v>
      </c>
      <c r="T149" s="415">
        <v>43767</v>
      </c>
      <c r="U149" s="430" t="s">
        <v>1359</v>
      </c>
      <c r="V149" s="416">
        <v>9037903</v>
      </c>
      <c r="W149" s="431">
        <v>2017</v>
      </c>
      <c r="X149" s="416">
        <v>9976153.8299700003</v>
      </c>
      <c r="Y149" s="416">
        <v>1338161</v>
      </c>
      <c r="AA149" s="416">
        <v>0</v>
      </c>
      <c r="AC149" s="430" t="s">
        <v>1568</v>
      </c>
      <c r="AD149" s="430">
        <v>523308</v>
      </c>
      <c r="AE149" s="430" t="s">
        <v>2226</v>
      </c>
      <c r="AF149" s="430">
        <v>523256</v>
      </c>
      <c r="AG149" s="430" t="s">
        <v>2227</v>
      </c>
      <c r="AH149" s="430" t="s">
        <v>2228</v>
      </c>
      <c r="AI149" s="250">
        <v>115</v>
      </c>
      <c r="AJ149" s="250">
        <v>10.25</v>
      </c>
    </row>
    <row r="150" spans="1:41" hidden="1">
      <c r="A150">
        <v>0</v>
      </c>
      <c r="B150" s="250">
        <v>200477</v>
      </c>
      <c r="C150" s="250">
        <v>51254</v>
      </c>
      <c r="D150" s="250">
        <v>71963</v>
      </c>
      <c r="F150" s="250" t="e">
        <v>#N/A</v>
      </c>
      <c r="G150" s="250" t="e">
        <v>#N/A</v>
      </c>
      <c r="H150" s="250" t="e">
        <v>#N/A</v>
      </c>
      <c r="I150" s="250" t="s">
        <v>1504</v>
      </c>
      <c r="J150" s="250">
        <v>0</v>
      </c>
      <c r="K150" s="250">
        <v>0</v>
      </c>
      <c r="L150" s="250">
        <v>0</v>
      </c>
      <c r="M150" s="250" t="s">
        <v>1905</v>
      </c>
      <c r="N150" s="250" t="s">
        <v>2229</v>
      </c>
      <c r="O150" s="250" t="s">
        <v>2230</v>
      </c>
      <c r="P150" s="250" t="s">
        <v>1215</v>
      </c>
      <c r="Q150" s="415">
        <v>45078</v>
      </c>
      <c r="R150" s="415"/>
      <c r="S150" s="415">
        <v>44166</v>
      </c>
      <c r="T150" s="415">
        <v>43152</v>
      </c>
      <c r="U150" s="430" t="s">
        <v>2231</v>
      </c>
      <c r="V150" s="416">
        <v>12692888</v>
      </c>
      <c r="W150" s="431">
        <v>2018</v>
      </c>
      <c r="X150" s="416">
        <v>14010573.385725999</v>
      </c>
      <c r="Y150" s="416">
        <v>20297796</v>
      </c>
      <c r="AA150" s="416">
        <v>0</v>
      </c>
      <c r="AC150" s="430" t="s">
        <v>1568</v>
      </c>
      <c r="AH150" s="430" t="s">
        <v>2232</v>
      </c>
      <c r="AI150" s="250">
        <v>345</v>
      </c>
      <c r="AJ150" s="250">
        <v>0.2</v>
      </c>
      <c r="AN150" s="250" t="s">
        <v>1840</v>
      </c>
      <c r="AO150" s="250" t="s">
        <v>1840</v>
      </c>
    </row>
    <row r="151" spans="1:41" hidden="1">
      <c r="A151">
        <v>0</v>
      </c>
      <c r="B151" s="250">
        <v>200477</v>
      </c>
      <c r="C151" s="250">
        <v>51254</v>
      </c>
      <c r="D151" s="250">
        <v>71964</v>
      </c>
      <c r="F151" s="250" t="e">
        <v>#N/A</v>
      </c>
      <c r="G151" s="250" t="e">
        <v>#N/A</v>
      </c>
      <c r="H151" s="250" t="e">
        <v>#N/A</v>
      </c>
      <c r="I151" s="250" t="s">
        <v>1504</v>
      </c>
      <c r="J151" s="250">
        <v>0</v>
      </c>
      <c r="K151" s="250">
        <v>0</v>
      </c>
      <c r="L151" s="250">
        <v>0</v>
      </c>
      <c r="M151" s="250" t="s">
        <v>1905</v>
      </c>
      <c r="N151" s="250" t="s">
        <v>2229</v>
      </c>
      <c r="O151" s="250" t="s">
        <v>2233</v>
      </c>
      <c r="P151" s="250" t="s">
        <v>1215</v>
      </c>
      <c r="Q151" s="415">
        <v>45078</v>
      </c>
      <c r="R151" s="415"/>
      <c r="S151" s="415">
        <v>44166</v>
      </c>
      <c r="T151" s="415">
        <v>43152</v>
      </c>
      <c r="U151" s="430" t="s">
        <v>2231</v>
      </c>
      <c r="V151" s="416">
        <v>5179657</v>
      </c>
      <c r="W151" s="431">
        <v>2018</v>
      </c>
      <c r="X151" s="416">
        <v>5717372.1623790003</v>
      </c>
      <c r="Y151" s="416">
        <v>5468352</v>
      </c>
      <c r="AA151" s="416">
        <v>0</v>
      </c>
      <c r="AC151" s="430" t="s">
        <v>1568</v>
      </c>
      <c r="AH151" s="430" t="s">
        <v>2234</v>
      </c>
      <c r="AI151" s="250" t="s">
        <v>2144</v>
      </c>
      <c r="AN151" s="250" t="s">
        <v>1840</v>
      </c>
      <c r="AO151" s="250" t="s">
        <v>1840</v>
      </c>
    </row>
    <row r="152" spans="1:41" hidden="1">
      <c r="A152">
        <v>0</v>
      </c>
      <c r="B152" s="250">
        <v>200477</v>
      </c>
      <c r="C152" s="250">
        <v>51254</v>
      </c>
      <c r="D152" s="250">
        <v>71965</v>
      </c>
      <c r="F152" s="250" t="e">
        <v>#N/A</v>
      </c>
      <c r="G152" s="250" t="e">
        <v>#N/A</v>
      </c>
      <c r="H152" s="250" t="e">
        <v>#N/A</v>
      </c>
      <c r="I152" s="250" t="s">
        <v>1504</v>
      </c>
      <c r="J152" s="250">
        <v>0</v>
      </c>
      <c r="K152" s="250">
        <v>0</v>
      </c>
      <c r="L152" s="250">
        <v>0</v>
      </c>
      <c r="M152" s="250" t="s">
        <v>1905</v>
      </c>
      <c r="N152" s="250" t="s">
        <v>2229</v>
      </c>
      <c r="O152" s="250" t="s">
        <v>2235</v>
      </c>
      <c r="P152" s="250" t="s">
        <v>1215</v>
      </c>
      <c r="Q152" s="415">
        <v>45078</v>
      </c>
      <c r="R152" s="415"/>
      <c r="S152" s="415">
        <v>44166</v>
      </c>
      <c r="T152" s="415">
        <v>43152</v>
      </c>
      <c r="U152" s="430" t="s">
        <v>2231</v>
      </c>
      <c r="V152" s="416">
        <v>5179657</v>
      </c>
      <c r="W152" s="431">
        <v>2018</v>
      </c>
      <c r="X152" s="416">
        <v>5717372.1623790003</v>
      </c>
      <c r="Y152" s="416">
        <v>5468352</v>
      </c>
      <c r="AA152" s="416">
        <v>0</v>
      </c>
      <c r="AC152" s="430" t="s">
        <v>1568</v>
      </c>
      <c r="AH152" s="430" t="s">
        <v>2236</v>
      </c>
      <c r="AI152" s="250" t="s">
        <v>2144</v>
      </c>
      <c r="AN152" s="250" t="s">
        <v>1840</v>
      </c>
      <c r="AO152" s="250" t="s">
        <v>1840</v>
      </c>
    </row>
    <row r="153" spans="1:41" hidden="1">
      <c r="A153">
        <v>0</v>
      </c>
      <c r="B153" s="250">
        <v>200477</v>
      </c>
      <c r="C153" s="250">
        <v>51254</v>
      </c>
      <c r="D153" s="250">
        <v>71966</v>
      </c>
      <c r="F153" s="250" t="e">
        <v>#N/A</v>
      </c>
      <c r="G153" s="250" t="e">
        <v>#N/A</v>
      </c>
      <c r="H153" s="250" t="e">
        <v>#N/A</v>
      </c>
      <c r="I153" s="250" t="s">
        <v>1504</v>
      </c>
      <c r="J153" s="250">
        <v>0</v>
      </c>
      <c r="K153" s="250">
        <v>0</v>
      </c>
      <c r="L153" s="250">
        <v>0</v>
      </c>
      <c r="M153" s="250" t="s">
        <v>1905</v>
      </c>
      <c r="N153" s="250" t="s">
        <v>2229</v>
      </c>
      <c r="O153" s="250" t="s">
        <v>2237</v>
      </c>
      <c r="P153" s="250" t="s">
        <v>1215</v>
      </c>
      <c r="Q153" s="415">
        <v>45078</v>
      </c>
      <c r="R153" s="415"/>
      <c r="S153" s="415">
        <v>44166</v>
      </c>
      <c r="T153" s="415">
        <v>43152</v>
      </c>
      <c r="U153" s="430" t="s">
        <v>2231</v>
      </c>
      <c r="V153" s="416">
        <v>11271233</v>
      </c>
      <c r="W153" s="431">
        <v>2018</v>
      </c>
      <c r="X153" s="416">
        <v>12441332.271593001</v>
      </c>
      <c r="Y153" s="416">
        <v>15279402</v>
      </c>
      <c r="AA153" s="416">
        <v>0</v>
      </c>
      <c r="AC153" s="430" t="s">
        <v>1568</v>
      </c>
      <c r="AH153" s="430" t="s">
        <v>2238</v>
      </c>
      <c r="AI153" s="250">
        <v>115</v>
      </c>
      <c r="AJ153" s="250">
        <v>2.6</v>
      </c>
      <c r="AN153" s="250" t="s">
        <v>1840</v>
      </c>
      <c r="AO153" s="250" t="s">
        <v>1840</v>
      </c>
    </row>
    <row r="154" spans="1:41" hidden="1">
      <c r="A154">
        <v>0</v>
      </c>
      <c r="B154" s="250">
        <v>200477</v>
      </c>
      <c r="C154" s="250">
        <v>51254</v>
      </c>
      <c r="D154" s="250">
        <v>71967</v>
      </c>
      <c r="F154" s="250" t="e">
        <v>#N/A</v>
      </c>
      <c r="G154" s="250" t="e">
        <v>#N/A</v>
      </c>
      <c r="H154" s="250" t="e">
        <v>#N/A</v>
      </c>
      <c r="I154" s="250" t="s">
        <v>1504</v>
      </c>
      <c r="J154" s="250">
        <v>0</v>
      </c>
      <c r="K154" s="250">
        <v>0</v>
      </c>
      <c r="L154" s="250">
        <v>0</v>
      </c>
      <c r="M154" s="250" t="s">
        <v>1905</v>
      </c>
      <c r="N154" s="250" t="s">
        <v>2229</v>
      </c>
      <c r="O154" s="250" t="s">
        <v>2239</v>
      </c>
      <c r="P154" s="250" t="s">
        <v>1215</v>
      </c>
      <c r="Q154" s="415">
        <v>45078</v>
      </c>
      <c r="R154" s="415"/>
      <c r="S154" s="415">
        <v>44166</v>
      </c>
      <c r="T154" s="415">
        <v>43152</v>
      </c>
      <c r="U154" s="430" t="s">
        <v>2231</v>
      </c>
      <c r="V154" s="416">
        <v>1273506</v>
      </c>
      <c r="W154" s="431">
        <v>2018</v>
      </c>
      <c r="X154" s="416">
        <v>1405712.3382919999</v>
      </c>
      <c r="Y154" s="416">
        <v>1605462</v>
      </c>
      <c r="AA154" s="416">
        <v>0</v>
      </c>
      <c r="AC154" s="430" t="s">
        <v>1568</v>
      </c>
      <c r="AH154" s="430" t="s">
        <v>2240</v>
      </c>
      <c r="AI154" s="250">
        <v>115</v>
      </c>
      <c r="AJ154" s="250">
        <v>1</v>
      </c>
      <c r="AN154" s="250" t="s">
        <v>1840</v>
      </c>
      <c r="AO154" s="250" t="s">
        <v>1840</v>
      </c>
    </row>
    <row r="155" spans="1:41" hidden="1">
      <c r="A155">
        <v>0</v>
      </c>
      <c r="B155" s="250">
        <v>200477</v>
      </c>
      <c r="C155" s="250">
        <v>51254</v>
      </c>
      <c r="D155" s="250">
        <v>71968</v>
      </c>
      <c r="F155" s="250" t="e">
        <v>#N/A</v>
      </c>
      <c r="G155" s="250" t="e">
        <v>#N/A</v>
      </c>
      <c r="H155" s="250" t="e">
        <v>#N/A</v>
      </c>
      <c r="I155" s="250" t="s">
        <v>1504</v>
      </c>
      <c r="J155" s="250">
        <v>0</v>
      </c>
      <c r="K155" s="250">
        <v>0</v>
      </c>
      <c r="L155" s="250">
        <v>0</v>
      </c>
      <c r="M155" s="250" t="s">
        <v>1905</v>
      </c>
      <c r="N155" s="250" t="s">
        <v>2229</v>
      </c>
      <c r="O155" s="250" t="s">
        <v>2241</v>
      </c>
      <c r="P155" s="250" t="s">
        <v>1215</v>
      </c>
      <c r="Q155" s="415">
        <v>45078</v>
      </c>
      <c r="R155" s="415"/>
      <c r="S155" s="415">
        <v>44166</v>
      </c>
      <c r="T155" s="415">
        <v>43152</v>
      </c>
      <c r="U155" s="430" t="s">
        <v>2231</v>
      </c>
      <c r="V155" s="416">
        <v>3703266</v>
      </c>
      <c r="W155" s="431">
        <v>2018</v>
      </c>
      <c r="X155" s="416">
        <v>4087712.7458990002</v>
      </c>
      <c r="Y155" s="416">
        <v>5656017</v>
      </c>
      <c r="AA155" s="416">
        <v>0</v>
      </c>
      <c r="AC155" s="430" t="s">
        <v>1568</v>
      </c>
      <c r="AH155" s="430" t="s">
        <v>2242</v>
      </c>
      <c r="AI155" s="250">
        <v>115</v>
      </c>
      <c r="AN155" s="250" t="s">
        <v>1840</v>
      </c>
      <c r="AO155" s="250" t="s">
        <v>1840</v>
      </c>
    </row>
    <row r="156" spans="1:41" hidden="1">
      <c r="A156">
        <v>0</v>
      </c>
      <c r="B156" s="250">
        <v>200482</v>
      </c>
      <c r="C156" s="250">
        <v>51280</v>
      </c>
      <c r="D156" s="250">
        <v>72011</v>
      </c>
      <c r="F156" s="250" t="e">
        <v>#N/A</v>
      </c>
      <c r="G156" s="250" t="e">
        <v>#N/A</v>
      </c>
      <c r="H156" s="250" t="e">
        <v>#N/A</v>
      </c>
      <c r="I156" s="250" t="s">
        <v>1504</v>
      </c>
      <c r="J156" s="250">
        <v>0</v>
      </c>
      <c r="K156" s="250">
        <v>0</v>
      </c>
      <c r="L156" s="250">
        <v>0</v>
      </c>
      <c r="M156" s="250" t="s">
        <v>1834</v>
      </c>
      <c r="N156" s="250" t="s">
        <v>2243</v>
      </c>
      <c r="O156" s="250" t="s">
        <v>2244</v>
      </c>
      <c r="P156" s="250" t="s">
        <v>1215</v>
      </c>
      <c r="Q156" s="415">
        <v>44743</v>
      </c>
      <c r="R156" s="415"/>
      <c r="S156" s="415">
        <v>43617</v>
      </c>
      <c r="T156" s="415">
        <v>43158</v>
      </c>
      <c r="U156" s="430" t="s">
        <v>2245</v>
      </c>
      <c r="V156" s="416">
        <v>500000</v>
      </c>
      <c r="W156" s="431">
        <v>2018</v>
      </c>
      <c r="X156" s="416">
        <v>551906.44499999995</v>
      </c>
      <c r="Y156" s="416">
        <v>813590</v>
      </c>
      <c r="AA156" s="416">
        <v>0</v>
      </c>
      <c r="AC156" s="430" t="s">
        <v>1568</v>
      </c>
      <c r="AD156" s="430">
        <v>520881</v>
      </c>
      <c r="AE156" s="430" t="s">
        <v>1891</v>
      </c>
      <c r="AH156" s="430" t="s">
        <v>2246</v>
      </c>
      <c r="AI156" s="250">
        <v>69</v>
      </c>
    </row>
    <row r="157" spans="1:41" hidden="1">
      <c r="A157">
        <v>0</v>
      </c>
      <c r="B157" s="250">
        <v>200482</v>
      </c>
      <c r="C157" s="250">
        <v>51281</v>
      </c>
      <c r="D157" s="250">
        <v>72012</v>
      </c>
      <c r="F157" s="250" t="e">
        <v>#N/A</v>
      </c>
      <c r="G157" s="250" t="e">
        <v>#N/A</v>
      </c>
      <c r="H157" s="250" t="e">
        <v>#N/A</v>
      </c>
      <c r="I157" s="250" t="s">
        <v>1504</v>
      </c>
      <c r="J157" s="250">
        <v>0</v>
      </c>
      <c r="K157" s="250">
        <v>0</v>
      </c>
      <c r="L157" s="250">
        <v>0</v>
      </c>
      <c r="M157" s="250" t="s">
        <v>1834</v>
      </c>
      <c r="N157" s="250" t="s">
        <v>2247</v>
      </c>
      <c r="O157" s="250" t="s">
        <v>2248</v>
      </c>
      <c r="P157" s="250" t="s">
        <v>1215</v>
      </c>
      <c r="Q157" s="415">
        <v>45139</v>
      </c>
      <c r="R157" s="415"/>
      <c r="S157" s="415">
        <v>43252</v>
      </c>
      <c r="T157" s="415">
        <v>43158</v>
      </c>
      <c r="U157" s="430" t="s">
        <v>2245</v>
      </c>
      <c r="V157" s="416">
        <v>1000000</v>
      </c>
      <c r="W157" s="431">
        <v>2018</v>
      </c>
      <c r="X157" s="416">
        <v>1103812.8899999999</v>
      </c>
      <c r="Y157" s="416">
        <v>1000000</v>
      </c>
      <c r="AA157" s="416">
        <v>0</v>
      </c>
      <c r="AC157" s="430" t="s">
        <v>1568</v>
      </c>
      <c r="AD157" s="430">
        <v>520851</v>
      </c>
      <c r="AE157" s="430" t="s">
        <v>2249</v>
      </c>
      <c r="AH157" s="430" t="s">
        <v>2250</v>
      </c>
      <c r="AI157" s="250">
        <v>69</v>
      </c>
    </row>
    <row r="158" spans="1:41" hidden="1">
      <c r="A158">
        <v>0</v>
      </c>
      <c r="B158" s="250">
        <v>210483</v>
      </c>
      <c r="C158" s="250">
        <v>51282</v>
      </c>
      <c r="D158" s="250">
        <v>72013</v>
      </c>
      <c r="F158" s="250" t="e">
        <v>#N/A</v>
      </c>
      <c r="G158" s="250" t="e">
        <v>#N/A</v>
      </c>
      <c r="H158" s="250" t="e">
        <v>#N/A</v>
      </c>
      <c r="I158" s="250" t="s">
        <v>1504</v>
      </c>
      <c r="J158" s="250">
        <v>0</v>
      </c>
      <c r="K158" s="250">
        <v>0</v>
      </c>
      <c r="L158" s="250">
        <v>0</v>
      </c>
      <c r="M158" s="250" t="s">
        <v>1834</v>
      </c>
      <c r="N158" s="250" t="s">
        <v>2251</v>
      </c>
      <c r="O158" s="250" t="s">
        <v>2252</v>
      </c>
      <c r="P158" s="250" t="s">
        <v>1215</v>
      </c>
      <c r="Q158" s="415">
        <v>43266</v>
      </c>
      <c r="R158" s="415"/>
      <c r="S158" s="415">
        <v>43252</v>
      </c>
      <c r="T158" s="415">
        <v>43216</v>
      </c>
      <c r="U158" s="430" t="s">
        <v>2245</v>
      </c>
      <c r="V158" s="416">
        <v>2000000</v>
      </c>
      <c r="W158" s="431">
        <v>2018</v>
      </c>
      <c r="X158" s="416">
        <v>2000000</v>
      </c>
      <c r="Y158" s="416">
        <v>2000000</v>
      </c>
      <c r="AA158" s="416">
        <v>0</v>
      </c>
      <c r="AC158" s="430" t="s">
        <v>563</v>
      </c>
      <c r="AH158" s="430" t="s">
        <v>2253</v>
      </c>
      <c r="AI158" s="250">
        <v>138</v>
      </c>
      <c r="AN158" s="250" t="s">
        <v>1840</v>
      </c>
      <c r="AO158" s="250" t="s">
        <v>1840</v>
      </c>
    </row>
    <row r="159" spans="1:41" hidden="1">
      <c r="A159">
        <v>0</v>
      </c>
      <c r="B159" s="250">
        <v>210483</v>
      </c>
      <c r="C159" s="250">
        <v>51282</v>
      </c>
      <c r="D159" s="250">
        <v>72014</v>
      </c>
      <c r="F159" s="250" t="e">
        <v>#N/A</v>
      </c>
      <c r="G159" s="250" t="e">
        <v>#N/A</v>
      </c>
      <c r="H159" s="250" t="e">
        <v>#N/A</v>
      </c>
      <c r="I159" s="250" t="s">
        <v>1504</v>
      </c>
      <c r="J159" s="250">
        <v>0</v>
      </c>
      <c r="K159" s="250">
        <v>0</v>
      </c>
      <c r="L159" s="250">
        <v>0</v>
      </c>
      <c r="M159" s="250" t="s">
        <v>1834</v>
      </c>
      <c r="N159" s="250" t="s">
        <v>2251</v>
      </c>
      <c r="O159" s="250" t="s">
        <v>2254</v>
      </c>
      <c r="P159" s="250" t="s">
        <v>1215</v>
      </c>
      <c r="Q159" s="415">
        <v>43647</v>
      </c>
      <c r="R159" s="415"/>
      <c r="S159" s="415">
        <v>43252</v>
      </c>
      <c r="T159" s="415">
        <v>43216</v>
      </c>
      <c r="U159" s="430" t="s">
        <v>2245</v>
      </c>
      <c r="V159" s="416">
        <v>4700000</v>
      </c>
      <c r="W159" s="431">
        <v>2018</v>
      </c>
      <c r="X159" s="416">
        <v>4817500</v>
      </c>
      <c r="Y159" s="416">
        <v>4700000</v>
      </c>
      <c r="AA159" s="416">
        <v>0</v>
      </c>
      <c r="AC159" s="430" t="s">
        <v>1568</v>
      </c>
      <c r="AD159" s="430">
        <v>520964</v>
      </c>
      <c r="AE159" s="430" t="s">
        <v>2255</v>
      </c>
      <c r="AH159" s="430" t="s">
        <v>2256</v>
      </c>
      <c r="AI159" s="250">
        <v>138</v>
      </c>
      <c r="AJ159" s="250">
        <v>9.4</v>
      </c>
      <c r="AN159" s="250" t="s">
        <v>1840</v>
      </c>
      <c r="AO159" s="250" t="s">
        <v>1840</v>
      </c>
    </row>
    <row r="160" spans="1:41" hidden="1">
      <c r="A160">
        <v>0</v>
      </c>
      <c r="B160" s="250">
        <v>210483</v>
      </c>
      <c r="C160" s="250">
        <v>51282</v>
      </c>
      <c r="D160" s="250">
        <v>72015</v>
      </c>
      <c r="F160" s="250" t="e">
        <v>#N/A</v>
      </c>
      <c r="G160" s="250" t="e">
        <v>#N/A</v>
      </c>
      <c r="H160" s="250" t="e">
        <v>#N/A</v>
      </c>
      <c r="I160" s="250" t="s">
        <v>1504</v>
      </c>
      <c r="J160" s="250">
        <v>0</v>
      </c>
      <c r="K160" s="250">
        <v>0</v>
      </c>
      <c r="L160" s="250">
        <v>0</v>
      </c>
      <c r="M160" s="250" t="s">
        <v>1834</v>
      </c>
      <c r="N160" s="250" t="s">
        <v>2251</v>
      </c>
      <c r="O160" s="250" t="s">
        <v>2257</v>
      </c>
      <c r="P160" s="250" t="s">
        <v>1215</v>
      </c>
      <c r="Q160" s="415">
        <v>44804</v>
      </c>
      <c r="R160" s="415"/>
      <c r="S160" s="415">
        <v>43617</v>
      </c>
      <c r="T160" s="415">
        <v>43216</v>
      </c>
      <c r="U160" s="430" t="s">
        <v>2245</v>
      </c>
      <c r="V160" s="416">
        <v>7950000</v>
      </c>
      <c r="W160" s="431">
        <v>2018</v>
      </c>
      <c r="X160" s="416">
        <v>8775312.4755000006</v>
      </c>
      <c r="Y160" s="416">
        <v>12428000</v>
      </c>
      <c r="AA160" s="416">
        <v>0</v>
      </c>
      <c r="AC160" s="430" t="s">
        <v>1568</v>
      </c>
      <c r="AD160" s="430">
        <v>520964</v>
      </c>
      <c r="AE160" s="430" t="s">
        <v>2255</v>
      </c>
      <c r="AF160" s="430">
        <v>521090</v>
      </c>
      <c r="AG160" s="430" t="s">
        <v>2258</v>
      </c>
      <c r="AH160" s="430" t="s">
        <v>2259</v>
      </c>
      <c r="AI160" s="250">
        <v>138</v>
      </c>
      <c r="AK160" s="250">
        <v>7.9</v>
      </c>
      <c r="AL160" s="250">
        <v>7.9</v>
      </c>
      <c r="AN160" s="250" t="s">
        <v>1840</v>
      </c>
      <c r="AO160" s="250" t="s">
        <v>1840</v>
      </c>
    </row>
    <row r="161" spans="1:41" hidden="1">
      <c r="A161">
        <v>0</v>
      </c>
      <c r="B161" s="250">
        <v>210669</v>
      </c>
      <c r="C161" s="250">
        <v>51282</v>
      </c>
      <c r="D161" s="250">
        <v>72016</v>
      </c>
      <c r="F161" s="250" t="e">
        <v>#N/A</v>
      </c>
      <c r="G161" s="250" t="e">
        <v>#N/A</v>
      </c>
      <c r="H161" s="250" t="e">
        <v>#N/A</v>
      </c>
      <c r="I161" s="250" t="s">
        <v>1504</v>
      </c>
      <c r="J161" s="250">
        <v>0</v>
      </c>
      <c r="K161" s="250">
        <v>0</v>
      </c>
      <c r="L161" s="250">
        <v>0</v>
      </c>
      <c r="M161" s="250" t="s">
        <v>1834</v>
      </c>
      <c r="N161" s="250" t="s">
        <v>2251</v>
      </c>
      <c r="O161" s="250" t="s">
        <v>2260</v>
      </c>
      <c r="P161" s="250" t="s">
        <v>1215</v>
      </c>
      <c r="Q161" s="415">
        <v>44409</v>
      </c>
      <c r="R161" s="415"/>
      <c r="S161" s="415">
        <v>43617</v>
      </c>
      <c r="T161" s="415">
        <v>44679</v>
      </c>
      <c r="U161" s="430" t="s">
        <v>2245</v>
      </c>
      <c r="V161" s="416">
        <v>8600000</v>
      </c>
      <c r="W161" s="431">
        <v>2018</v>
      </c>
      <c r="X161" s="416">
        <v>9261259.3320000004</v>
      </c>
      <c r="Y161" s="416">
        <v>8600000</v>
      </c>
      <c r="AA161" s="416">
        <v>0</v>
      </c>
      <c r="AC161" s="430" t="s">
        <v>1568</v>
      </c>
      <c r="AD161" s="430">
        <v>521016</v>
      </c>
      <c r="AE161" s="430" t="s">
        <v>1892</v>
      </c>
      <c r="AF161" s="430">
        <v>521090</v>
      </c>
      <c r="AG161" s="430" t="s">
        <v>2258</v>
      </c>
      <c r="AH161" s="430" t="s">
        <v>2261</v>
      </c>
      <c r="AI161" s="250">
        <v>138</v>
      </c>
      <c r="AK161" s="250">
        <v>13.5</v>
      </c>
      <c r="AL161" s="250">
        <v>13.5</v>
      </c>
      <c r="AN161" s="250" t="s">
        <v>1840</v>
      </c>
      <c r="AO161" s="250" t="s">
        <v>1840</v>
      </c>
    </row>
    <row r="162" spans="1:41" hidden="1">
      <c r="A162">
        <v>0</v>
      </c>
      <c r="B162" s="250">
        <v>210483</v>
      </c>
      <c r="C162" s="250">
        <v>51282</v>
      </c>
      <c r="D162" s="250">
        <v>72018</v>
      </c>
      <c r="F162" s="250" t="e">
        <v>#N/A</v>
      </c>
      <c r="G162" s="250" t="e">
        <v>#N/A</v>
      </c>
      <c r="H162" s="250" t="e">
        <v>#N/A</v>
      </c>
      <c r="I162" s="250" t="s">
        <v>1504</v>
      </c>
      <c r="J162" s="250">
        <v>0</v>
      </c>
      <c r="K162" s="250">
        <v>0</v>
      </c>
      <c r="L162" s="250">
        <v>0</v>
      </c>
      <c r="M162" s="250" t="s">
        <v>1834</v>
      </c>
      <c r="N162" s="250" t="s">
        <v>2251</v>
      </c>
      <c r="O162" s="250" t="s">
        <v>2262</v>
      </c>
      <c r="P162" s="250" t="s">
        <v>1215</v>
      </c>
      <c r="Q162" s="415">
        <v>46171</v>
      </c>
      <c r="R162" s="415"/>
      <c r="S162" s="415">
        <v>43617</v>
      </c>
      <c r="T162" s="415">
        <v>43216</v>
      </c>
      <c r="U162" s="430" t="s">
        <v>2245</v>
      </c>
      <c r="V162" s="416">
        <v>8400000</v>
      </c>
      <c r="W162" s="431">
        <v>2018</v>
      </c>
      <c r="X162" s="416">
        <v>9272028.2760000005</v>
      </c>
      <c r="Y162" s="416">
        <v>8400000</v>
      </c>
      <c r="AA162" s="416">
        <v>0</v>
      </c>
      <c r="AC162" s="430" t="s">
        <v>1568</v>
      </c>
      <c r="AD162" s="430">
        <v>520839</v>
      </c>
      <c r="AE162" s="430" t="s">
        <v>2263</v>
      </c>
      <c r="AF162" s="430">
        <v>521090</v>
      </c>
      <c r="AG162" s="430" t="s">
        <v>2258</v>
      </c>
      <c r="AH162" s="430" t="s">
        <v>2264</v>
      </c>
      <c r="AI162" s="250">
        <v>138</v>
      </c>
      <c r="AK162" s="250">
        <v>16.8</v>
      </c>
      <c r="AL162" s="250">
        <v>16.8</v>
      </c>
      <c r="AN162" s="250" t="s">
        <v>1840</v>
      </c>
      <c r="AO162" s="250" t="s">
        <v>1840</v>
      </c>
    </row>
    <row r="163" spans="1:41" hidden="1">
      <c r="A163">
        <v>0</v>
      </c>
      <c r="B163" s="250">
        <v>210483</v>
      </c>
      <c r="C163" s="250">
        <v>51282</v>
      </c>
      <c r="D163" s="250">
        <v>72019</v>
      </c>
      <c r="F163" s="250" t="e">
        <v>#N/A</v>
      </c>
      <c r="G163" s="250" t="e">
        <v>#N/A</v>
      </c>
      <c r="H163" s="250" t="e">
        <v>#N/A</v>
      </c>
      <c r="I163" s="250" t="s">
        <v>1504</v>
      </c>
      <c r="J163" s="250">
        <v>0</v>
      </c>
      <c r="K163" s="250">
        <v>0</v>
      </c>
      <c r="L163" s="250">
        <v>0</v>
      </c>
      <c r="M163" s="250" t="s">
        <v>1834</v>
      </c>
      <c r="N163" s="250" t="s">
        <v>2251</v>
      </c>
      <c r="O163" s="250" t="s">
        <v>2265</v>
      </c>
      <c r="P163" s="250" t="s">
        <v>1215</v>
      </c>
      <c r="Q163" s="415">
        <v>44805</v>
      </c>
      <c r="R163" s="415"/>
      <c r="S163" s="415">
        <v>43983</v>
      </c>
      <c r="T163" s="415">
        <v>43216</v>
      </c>
      <c r="U163" s="430" t="s">
        <v>2245</v>
      </c>
      <c r="V163" s="416">
        <v>1250000</v>
      </c>
      <c r="W163" s="431">
        <v>2018</v>
      </c>
      <c r="X163" s="416">
        <v>1379766.1125</v>
      </c>
      <c r="Y163" s="416">
        <v>1250000</v>
      </c>
      <c r="AA163" s="416">
        <v>0</v>
      </c>
      <c r="AC163" s="430" t="s">
        <v>1568</v>
      </c>
      <c r="AD163" s="430">
        <v>520839</v>
      </c>
      <c r="AE163" s="430" t="s">
        <v>2263</v>
      </c>
      <c r="AF163" s="430">
        <v>520865</v>
      </c>
      <c r="AG163" s="430" t="s">
        <v>2266</v>
      </c>
      <c r="AH163" s="430" t="s">
        <v>2267</v>
      </c>
      <c r="AI163" s="250">
        <v>138</v>
      </c>
      <c r="AL163" s="250">
        <v>9</v>
      </c>
      <c r="AN163" s="250" t="s">
        <v>1840</v>
      </c>
      <c r="AO163" s="250" t="s">
        <v>1840</v>
      </c>
    </row>
    <row r="164" spans="1:41" hidden="1">
      <c r="A164">
        <v>0</v>
      </c>
      <c r="B164" s="250">
        <v>210483</v>
      </c>
      <c r="C164" s="250">
        <v>51282</v>
      </c>
      <c r="D164" s="250">
        <v>72020</v>
      </c>
      <c r="F164" s="250" t="e">
        <v>#N/A</v>
      </c>
      <c r="G164" s="250" t="e">
        <v>#N/A</v>
      </c>
      <c r="H164" s="250" t="e">
        <v>#N/A</v>
      </c>
      <c r="I164" s="250" t="s">
        <v>1504</v>
      </c>
      <c r="J164" s="250">
        <v>0</v>
      </c>
      <c r="K164" s="250">
        <v>0</v>
      </c>
      <c r="L164" s="250">
        <v>0</v>
      </c>
      <c r="M164" s="250" t="s">
        <v>1834</v>
      </c>
      <c r="N164" s="250" t="s">
        <v>2251</v>
      </c>
      <c r="O164" s="250" t="s">
        <v>2268</v>
      </c>
      <c r="P164" s="250" t="s">
        <v>1215</v>
      </c>
      <c r="Q164" s="415">
        <v>45261</v>
      </c>
      <c r="R164" s="415"/>
      <c r="S164" s="415">
        <v>43983</v>
      </c>
      <c r="T164" s="415">
        <v>43216</v>
      </c>
      <c r="U164" s="430" t="s">
        <v>2245</v>
      </c>
      <c r="V164" s="416">
        <v>4550000</v>
      </c>
      <c r="W164" s="431">
        <v>2018</v>
      </c>
      <c r="X164" s="416">
        <v>5022348.6495000003</v>
      </c>
      <c r="Y164" s="416">
        <v>4550000</v>
      </c>
      <c r="AA164" s="416">
        <v>0</v>
      </c>
      <c r="AC164" s="430" t="s">
        <v>1568</v>
      </c>
      <c r="AD164" s="430">
        <v>520839</v>
      </c>
      <c r="AE164" s="430" t="s">
        <v>2263</v>
      </c>
      <c r="AF164" s="430">
        <v>520502</v>
      </c>
      <c r="AH164" s="430" t="s">
        <v>2269</v>
      </c>
      <c r="AI164" s="250">
        <v>138</v>
      </c>
      <c r="AK164" s="250">
        <v>9.1</v>
      </c>
      <c r="AL164" s="250">
        <v>9.1</v>
      </c>
      <c r="AN164" s="250" t="s">
        <v>1840</v>
      </c>
      <c r="AO164" s="250" t="s">
        <v>1840</v>
      </c>
    </row>
    <row r="165" spans="1:41" hidden="1">
      <c r="A165">
        <v>0</v>
      </c>
      <c r="B165" s="250">
        <v>210483</v>
      </c>
      <c r="C165" s="250">
        <v>51282</v>
      </c>
      <c r="D165" s="250">
        <v>72021</v>
      </c>
      <c r="F165" s="250" t="e">
        <v>#N/A</v>
      </c>
      <c r="G165" s="250" t="e">
        <v>#N/A</v>
      </c>
      <c r="H165" s="250" t="e">
        <v>#N/A</v>
      </c>
      <c r="I165" s="250" t="s">
        <v>1504</v>
      </c>
      <c r="J165" s="250">
        <v>0</v>
      </c>
      <c r="K165" s="250">
        <v>0</v>
      </c>
      <c r="L165" s="250">
        <v>0</v>
      </c>
      <c r="M165" s="250" t="s">
        <v>1834</v>
      </c>
      <c r="N165" s="250" t="s">
        <v>2251</v>
      </c>
      <c r="O165" s="250" t="s">
        <v>2270</v>
      </c>
      <c r="P165" s="250" t="s">
        <v>1215</v>
      </c>
      <c r="Q165" s="415">
        <v>44866</v>
      </c>
      <c r="R165" s="415"/>
      <c r="S165" s="415">
        <v>43617</v>
      </c>
      <c r="T165" s="415">
        <v>43216</v>
      </c>
      <c r="U165" s="430" t="s">
        <v>2245</v>
      </c>
      <c r="V165" s="416">
        <v>4000000</v>
      </c>
      <c r="W165" s="431">
        <v>2018</v>
      </c>
      <c r="X165" s="416">
        <v>4415251.5599999996</v>
      </c>
      <c r="Y165" s="416">
        <v>4000000</v>
      </c>
      <c r="AA165" s="416">
        <v>0</v>
      </c>
      <c r="AC165" s="430" t="s">
        <v>1568</v>
      </c>
      <c r="AD165" s="430">
        <v>520839</v>
      </c>
      <c r="AE165" s="430" t="s">
        <v>2263</v>
      </c>
      <c r="AH165" s="430" t="s">
        <v>2271</v>
      </c>
      <c r="AI165" s="250">
        <v>138</v>
      </c>
      <c r="AN165" s="250" t="s">
        <v>1840</v>
      </c>
      <c r="AO165" s="250" t="s">
        <v>1840</v>
      </c>
    </row>
    <row r="166" spans="1:41" hidden="1">
      <c r="A166">
        <v>0</v>
      </c>
      <c r="B166" s="250">
        <v>210483</v>
      </c>
      <c r="C166" s="250">
        <v>51282</v>
      </c>
      <c r="D166" s="250">
        <v>72022</v>
      </c>
      <c r="F166" s="250" t="e">
        <v>#N/A</v>
      </c>
      <c r="G166" s="250" t="e">
        <v>#N/A</v>
      </c>
      <c r="H166" s="250" t="e">
        <v>#N/A</v>
      </c>
      <c r="I166" s="250" t="s">
        <v>1504</v>
      </c>
      <c r="J166" s="250">
        <v>0</v>
      </c>
      <c r="K166" s="250">
        <v>0</v>
      </c>
      <c r="L166" s="250">
        <v>0</v>
      </c>
      <c r="M166" s="250" t="s">
        <v>1834</v>
      </c>
      <c r="N166" s="250" t="s">
        <v>2251</v>
      </c>
      <c r="O166" s="250" t="s">
        <v>2272</v>
      </c>
      <c r="P166" s="250" t="s">
        <v>1215</v>
      </c>
      <c r="Q166" s="415">
        <v>45231</v>
      </c>
      <c r="R166" s="415"/>
      <c r="S166" s="415">
        <v>43617</v>
      </c>
      <c r="T166" s="415">
        <v>43216</v>
      </c>
      <c r="U166" s="430" t="s">
        <v>2245</v>
      </c>
      <c r="V166" s="416">
        <v>5650000</v>
      </c>
      <c r="W166" s="431">
        <v>2018</v>
      </c>
      <c r="X166" s="416">
        <v>6236542.8284999998</v>
      </c>
      <c r="Y166" s="416">
        <v>5650000</v>
      </c>
      <c r="AA166" s="416">
        <v>0</v>
      </c>
      <c r="AC166" s="430" t="s">
        <v>1568</v>
      </c>
      <c r="AD166" s="430">
        <v>520502</v>
      </c>
      <c r="AF166" s="430">
        <v>520899</v>
      </c>
      <c r="AG166" s="430" t="s">
        <v>2273</v>
      </c>
      <c r="AH166" s="430" t="s">
        <v>2274</v>
      </c>
      <c r="AI166" s="250">
        <v>138</v>
      </c>
      <c r="AK166" s="250">
        <v>3.3</v>
      </c>
      <c r="AL166" s="250">
        <v>3.3</v>
      </c>
      <c r="AN166" s="250" t="s">
        <v>1840</v>
      </c>
      <c r="AO166" s="250" t="s">
        <v>1840</v>
      </c>
    </row>
    <row r="167" spans="1:41" hidden="1">
      <c r="A167">
        <v>0</v>
      </c>
      <c r="B167" s="250">
        <v>210483</v>
      </c>
      <c r="C167" s="250">
        <v>51282</v>
      </c>
      <c r="D167" s="250">
        <v>72023</v>
      </c>
      <c r="F167" s="250" t="e">
        <v>#N/A</v>
      </c>
      <c r="G167" s="250" t="e">
        <v>#N/A</v>
      </c>
      <c r="H167" s="250" t="e">
        <v>#N/A</v>
      </c>
      <c r="I167" s="250" t="s">
        <v>1504</v>
      </c>
      <c r="J167" s="250">
        <v>0</v>
      </c>
      <c r="K167" s="250">
        <v>0</v>
      </c>
      <c r="L167" s="250">
        <v>0</v>
      </c>
      <c r="M167" s="250" t="s">
        <v>1834</v>
      </c>
      <c r="N167" s="250" t="s">
        <v>2251</v>
      </c>
      <c r="O167" s="250" t="s">
        <v>2275</v>
      </c>
      <c r="P167" s="250" t="s">
        <v>1215</v>
      </c>
      <c r="Q167" s="415">
        <v>44713</v>
      </c>
      <c r="R167" s="415"/>
      <c r="S167" s="415">
        <v>43617</v>
      </c>
      <c r="T167" s="415">
        <v>43216</v>
      </c>
      <c r="U167" s="430" t="s">
        <v>2245</v>
      </c>
      <c r="V167" s="416">
        <v>4000000</v>
      </c>
      <c r="W167" s="431">
        <v>2018</v>
      </c>
      <c r="X167" s="416">
        <v>4415251.5599999996</v>
      </c>
      <c r="Y167" s="416">
        <v>3500000</v>
      </c>
      <c r="AA167" s="416">
        <v>0</v>
      </c>
      <c r="AC167" s="430" t="s">
        <v>1568</v>
      </c>
      <c r="AD167" s="430">
        <v>520892</v>
      </c>
      <c r="AE167" s="430" t="s">
        <v>2276</v>
      </c>
      <c r="AF167" s="430">
        <v>520899</v>
      </c>
      <c r="AG167" s="430" t="s">
        <v>2273</v>
      </c>
      <c r="AH167" s="430" t="s">
        <v>2277</v>
      </c>
      <c r="AI167" s="250">
        <v>138</v>
      </c>
      <c r="AN167" s="250" t="s">
        <v>1840</v>
      </c>
      <c r="AO167" s="250" t="s">
        <v>1840</v>
      </c>
    </row>
    <row r="168" spans="1:41" hidden="1">
      <c r="A168">
        <v>0</v>
      </c>
      <c r="B168" s="250">
        <v>210483</v>
      </c>
      <c r="C168" s="250">
        <v>51282</v>
      </c>
      <c r="D168" s="250">
        <v>72024</v>
      </c>
      <c r="F168" s="250" t="e">
        <v>#N/A</v>
      </c>
      <c r="G168" s="250" t="e">
        <v>#N/A</v>
      </c>
      <c r="H168" s="250" t="e">
        <v>#N/A</v>
      </c>
      <c r="I168" s="250" t="s">
        <v>1504</v>
      </c>
      <c r="J168" s="250">
        <v>0</v>
      </c>
      <c r="K168" s="250">
        <v>0</v>
      </c>
      <c r="L168" s="250">
        <v>0</v>
      </c>
      <c r="M168" s="250" t="s">
        <v>1834</v>
      </c>
      <c r="N168" s="250" t="s">
        <v>2251</v>
      </c>
      <c r="O168" s="250" t="s">
        <v>2278</v>
      </c>
      <c r="P168" s="250" t="s">
        <v>1215</v>
      </c>
      <c r="Q168" s="415">
        <v>44682</v>
      </c>
      <c r="R168" s="415"/>
      <c r="S168" s="415">
        <v>43617</v>
      </c>
      <c r="T168" s="415">
        <v>43216</v>
      </c>
      <c r="U168" s="430" t="s">
        <v>2245</v>
      </c>
      <c r="V168" s="416">
        <v>4000000</v>
      </c>
      <c r="W168" s="431">
        <v>2018</v>
      </c>
      <c r="X168" s="416">
        <v>4415251.5599999996</v>
      </c>
      <c r="Y168" s="416">
        <v>11750000</v>
      </c>
      <c r="AA168" s="416">
        <v>0</v>
      </c>
      <c r="AC168" s="430" t="s">
        <v>1568</v>
      </c>
      <c r="AD168" s="430">
        <v>520892</v>
      </c>
      <c r="AE168" s="430" t="s">
        <v>2276</v>
      </c>
      <c r="AF168" s="430">
        <v>520412</v>
      </c>
      <c r="AH168" s="430" t="s">
        <v>2279</v>
      </c>
      <c r="AI168" s="250">
        <v>138</v>
      </c>
      <c r="AK168" s="250">
        <v>21.3</v>
      </c>
      <c r="AL168" s="250">
        <v>21.3</v>
      </c>
      <c r="AN168" s="250" t="s">
        <v>1840</v>
      </c>
      <c r="AO168" s="250" t="s">
        <v>1840</v>
      </c>
    </row>
    <row r="169" spans="1:41" hidden="1">
      <c r="A169">
        <v>0</v>
      </c>
      <c r="B169" s="250">
        <v>210483</v>
      </c>
      <c r="C169" s="250">
        <v>51282</v>
      </c>
      <c r="D169" s="250">
        <v>72025</v>
      </c>
      <c r="F169" s="250" t="e">
        <v>#N/A</v>
      </c>
      <c r="G169" s="250" t="e">
        <v>#N/A</v>
      </c>
      <c r="H169" s="250" t="e">
        <v>#N/A</v>
      </c>
      <c r="I169" s="250" t="s">
        <v>1504</v>
      </c>
      <c r="J169" s="250">
        <v>0</v>
      </c>
      <c r="K169" s="250">
        <v>0</v>
      </c>
      <c r="L169" s="250">
        <v>0</v>
      </c>
      <c r="M169" s="250" t="s">
        <v>1834</v>
      </c>
      <c r="N169" s="250" t="s">
        <v>2251</v>
      </c>
      <c r="O169" s="250" t="s">
        <v>2280</v>
      </c>
      <c r="P169" s="250" t="s">
        <v>1215</v>
      </c>
      <c r="Q169" s="415">
        <v>44925</v>
      </c>
      <c r="R169" s="415"/>
      <c r="S169" s="415">
        <v>43617</v>
      </c>
      <c r="T169" s="415">
        <v>43216</v>
      </c>
      <c r="U169" s="430" t="s">
        <v>2245</v>
      </c>
      <c r="V169" s="416">
        <v>10650000</v>
      </c>
      <c r="W169" s="431">
        <v>2018</v>
      </c>
      <c r="X169" s="416">
        <v>11755607.2785</v>
      </c>
      <c r="Y169" s="416">
        <v>1172000</v>
      </c>
      <c r="AA169" s="416">
        <v>0</v>
      </c>
      <c r="AC169" s="430" t="s">
        <v>1568</v>
      </c>
      <c r="AD169" s="430">
        <v>520412</v>
      </c>
      <c r="AF169" s="430">
        <v>521005</v>
      </c>
      <c r="AG169" s="430" t="s">
        <v>2154</v>
      </c>
      <c r="AH169" s="430" t="s">
        <v>2281</v>
      </c>
      <c r="AI169" s="250">
        <v>138</v>
      </c>
      <c r="AK169" s="250">
        <v>2.1</v>
      </c>
      <c r="AL169" s="250">
        <v>2.1</v>
      </c>
      <c r="AN169" s="250" t="s">
        <v>1840</v>
      </c>
      <c r="AO169" s="250" t="s">
        <v>1840</v>
      </c>
    </row>
    <row r="170" spans="1:41" hidden="1">
      <c r="A170">
        <v>0</v>
      </c>
      <c r="B170" s="250">
        <v>210483</v>
      </c>
      <c r="C170" s="250">
        <v>51282</v>
      </c>
      <c r="D170" s="250">
        <v>72026</v>
      </c>
      <c r="F170" s="250" t="e">
        <v>#N/A</v>
      </c>
      <c r="G170" s="250" t="e">
        <v>#N/A</v>
      </c>
      <c r="H170" s="250" t="e">
        <v>#N/A</v>
      </c>
      <c r="I170" s="250" t="s">
        <v>1504</v>
      </c>
      <c r="J170" s="250">
        <v>0</v>
      </c>
      <c r="K170" s="250">
        <v>0</v>
      </c>
      <c r="L170" s="250">
        <v>0</v>
      </c>
      <c r="M170" s="250" t="s">
        <v>1834</v>
      </c>
      <c r="N170" s="250" t="s">
        <v>2251</v>
      </c>
      <c r="O170" s="250" t="s">
        <v>2282</v>
      </c>
      <c r="P170" s="250" t="s">
        <v>1215</v>
      </c>
      <c r="Q170" s="415">
        <v>44925</v>
      </c>
      <c r="R170" s="415"/>
      <c r="S170" s="415">
        <v>43617</v>
      </c>
      <c r="T170" s="415">
        <v>43216</v>
      </c>
      <c r="U170" s="430" t="s">
        <v>2245</v>
      </c>
      <c r="V170" s="416">
        <v>1050000</v>
      </c>
      <c r="W170" s="431">
        <v>2018</v>
      </c>
      <c r="X170" s="416">
        <v>1159003.5345000001</v>
      </c>
      <c r="Y170" s="416">
        <v>10380000</v>
      </c>
      <c r="AA170" s="416">
        <v>0</v>
      </c>
      <c r="AC170" s="430" t="s">
        <v>1568</v>
      </c>
      <c r="AD170" s="430">
        <v>521005</v>
      </c>
      <c r="AE170" s="430" t="s">
        <v>2154</v>
      </c>
      <c r="AF170" s="430">
        <v>521059</v>
      </c>
      <c r="AG170" s="430" t="s">
        <v>2155</v>
      </c>
      <c r="AH170" s="430" t="s">
        <v>2283</v>
      </c>
      <c r="AI170" s="250">
        <v>138</v>
      </c>
      <c r="AK170" s="250">
        <v>10</v>
      </c>
      <c r="AL170" s="250">
        <v>10</v>
      </c>
      <c r="AN170" s="250" t="s">
        <v>1840</v>
      </c>
      <c r="AO170" s="250" t="s">
        <v>1840</v>
      </c>
    </row>
    <row r="171" spans="1:41" hidden="1">
      <c r="A171">
        <v>0</v>
      </c>
      <c r="B171" s="250">
        <v>210483</v>
      </c>
      <c r="C171" s="250">
        <v>51282</v>
      </c>
      <c r="D171" s="250">
        <v>72027</v>
      </c>
      <c r="F171" s="250" t="e">
        <v>#N/A</v>
      </c>
      <c r="G171" s="250" t="e">
        <v>#N/A</v>
      </c>
      <c r="H171" s="250" t="e">
        <v>#N/A</v>
      </c>
      <c r="I171" s="250" t="s">
        <v>1504</v>
      </c>
      <c r="J171" s="250">
        <v>0</v>
      </c>
      <c r="K171" s="250">
        <v>0</v>
      </c>
      <c r="L171" s="250">
        <v>0</v>
      </c>
      <c r="M171" s="250" t="s">
        <v>1834</v>
      </c>
      <c r="N171" s="250" t="s">
        <v>2251</v>
      </c>
      <c r="O171" s="250" t="s">
        <v>2284</v>
      </c>
      <c r="P171" s="250" t="s">
        <v>1215</v>
      </c>
      <c r="Q171" s="415">
        <v>45292</v>
      </c>
      <c r="R171" s="415"/>
      <c r="S171" s="415">
        <v>43983</v>
      </c>
      <c r="T171" s="415">
        <v>43216</v>
      </c>
      <c r="U171" s="430" t="s">
        <v>2245</v>
      </c>
      <c r="V171" s="416">
        <v>5000000</v>
      </c>
      <c r="W171" s="431">
        <v>2018</v>
      </c>
      <c r="X171" s="416">
        <v>5519064.4500000002</v>
      </c>
      <c r="Y171" s="416">
        <v>5300000</v>
      </c>
      <c r="AA171" s="416">
        <v>0</v>
      </c>
      <c r="AC171" s="430" t="s">
        <v>1568</v>
      </c>
      <c r="AD171" s="430">
        <v>520859</v>
      </c>
      <c r="AE171" s="430" t="s">
        <v>2285</v>
      </c>
      <c r="AF171" s="430">
        <v>520899</v>
      </c>
      <c r="AG171" s="430" t="s">
        <v>2273</v>
      </c>
      <c r="AH171" s="430" t="s">
        <v>2286</v>
      </c>
      <c r="AI171" s="250">
        <v>138</v>
      </c>
      <c r="AK171" s="250">
        <v>10.6</v>
      </c>
      <c r="AL171" s="250">
        <v>10.6</v>
      </c>
      <c r="AN171" s="250" t="s">
        <v>1840</v>
      </c>
      <c r="AO171" s="250" t="s">
        <v>1840</v>
      </c>
    </row>
    <row r="172" spans="1:41" hidden="1">
      <c r="A172">
        <v>0</v>
      </c>
      <c r="B172" s="250">
        <v>210483</v>
      </c>
      <c r="C172" s="250">
        <v>51282</v>
      </c>
      <c r="D172" s="250">
        <v>72030</v>
      </c>
      <c r="F172" s="250" t="e">
        <v>#N/A</v>
      </c>
      <c r="G172" s="250" t="e">
        <v>#N/A</v>
      </c>
      <c r="H172" s="250" t="e">
        <v>#N/A</v>
      </c>
      <c r="I172" s="250" t="s">
        <v>1504</v>
      </c>
      <c r="J172" s="250">
        <v>0</v>
      </c>
      <c r="K172" s="250">
        <v>0</v>
      </c>
      <c r="L172" s="250">
        <v>0</v>
      </c>
      <c r="M172" s="250" t="s">
        <v>1834</v>
      </c>
      <c r="N172" s="250" t="s">
        <v>2251</v>
      </c>
      <c r="O172" s="250" t="s">
        <v>2287</v>
      </c>
      <c r="P172" s="250" t="s">
        <v>1215</v>
      </c>
      <c r="Q172" s="415">
        <v>44957</v>
      </c>
      <c r="R172" s="415"/>
      <c r="S172" s="415">
        <v>43252</v>
      </c>
      <c r="T172" s="415">
        <v>43216</v>
      </c>
      <c r="U172" s="430" t="s">
        <v>2245</v>
      </c>
      <c r="V172" s="416">
        <v>4000000</v>
      </c>
      <c r="W172" s="431">
        <v>2018</v>
      </c>
      <c r="X172" s="416">
        <v>4415251.5599999996</v>
      </c>
      <c r="Y172" s="416">
        <v>4975000</v>
      </c>
      <c r="AA172" s="416">
        <v>0</v>
      </c>
      <c r="AC172" s="430" t="s">
        <v>1568</v>
      </c>
      <c r="AH172" s="430" t="s">
        <v>2288</v>
      </c>
      <c r="AI172" s="250">
        <v>138</v>
      </c>
      <c r="AN172" s="250" t="s">
        <v>1840</v>
      </c>
      <c r="AO172" s="250" t="s">
        <v>1840</v>
      </c>
    </row>
    <row r="173" spans="1:41" hidden="1">
      <c r="A173">
        <v>0</v>
      </c>
      <c r="B173" s="250">
        <v>210483</v>
      </c>
      <c r="C173" s="250">
        <v>51282</v>
      </c>
      <c r="D173" s="250">
        <v>72031</v>
      </c>
      <c r="F173" s="250" t="e">
        <v>#N/A</v>
      </c>
      <c r="G173" s="250" t="e">
        <v>#N/A</v>
      </c>
      <c r="H173" s="250" t="e">
        <v>#N/A</v>
      </c>
      <c r="I173" s="250" t="s">
        <v>1504</v>
      </c>
      <c r="J173" s="250">
        <v>0</v>
      </c>
      <c r="K173" s="250">
        <v>0</v>
      </c>
      <c r="L173" s="250">
        <v>0</v>
      </c>
      <c r="M173" s="250" t="s">
        <v>1834</v>
      </c>
      <c r="N173" s="250" t="s">
        <v>2251</v>
      </c>
      <c r="O173" s="250" t="s">
        <v>2289</v>
      </c>
      <c r="P173" s="250" t="s">
        <v>1215</v>
      </c>
      <c r="Q173" s="415">
        <v>44866</v>
      </c>
      <c r="R173" s="415"/>
      <c r="S173" s="415">
        <v>43617</v>
      </c>
      <c r="T173" s="415">
        <v>43216</v>
      </c>
      <c r="U173" s="430" t="s">
        <v>2245</v>
      </c>
      <c r="V173" s="416">
        <v>4250000</v>
      </c>
      <c r="W173" s="431">
        <v>2018</v>
      </c>
      <c r="X173" s="416">
        <v>4691204.7824999997</v>
      </c>
      <c r="Y173" s="416">
        <v>4250000</v>
      </c>
      <c r="AA173" s="416">
        <v>0</v>
      </c>
      <c r="AC173" s="430" t="s">
        <v>1568</v>
      </c>
      <c r="AD173" s="430">
        <v>520865</v>
      </c>
      <c r="AE173" s="430" t="s">
        <v>2266</v>
      </c>
      <c r="AH173" s="430" t="s">
        <v>2290</v>
      </c>
      <c r="AI173" s="250">
        <v>138</v>
      </c>
      <c r="AJ173" s="250">
        <v>8.5</v>
      </c>
      <c r="AN173" s="250" t="s">
        <v>1840</v>
      </c>
      <c r="AO173" s="250" t="s">
        <v>1840</v>
      </c>
    </row>
    <row r="174" spans="1:41" hidden="1">
      <c r="A174">
        <v>0</v>
      </c>
      <c r="B174" s="250">
        <v>210496</v>
      </c>
      <c r="C174" s="250">
        <v>51316</v>
      </c>
      <c r="D174" s="250">
        <v>72095</v>
      </c>
      <c r="F174" s="250" t="e">
        <v>#N/A</v>
      </c>
      <c r="G174" s="250" t="e">
        <v>#N/A</v>
      </c>
      <c r="H174" s="250" t="e">
        <v>#N/A</v>
      </c>
      <c r="I174" s="250" t="s">
        <v>1504</v>
      </c>
      <c r="J174" s="250">
        <v>0</v>
      </c>
      <c r="K174" s="250">
        <v>0</v>
      </c>
      <c r="L174" s="250">
        <v>0</v>
      </c>
      <c r="M174" s="250" t="s">
        <v>2027</v>
      </c>
      <c r="N174" s="250" t="s">
        <v>2291</v>
      </c>
      <c r="O174" s="250" t="s">
        <v>2292</v>
      </c>
      <c r="P174" s="250" t="s">
        <v>1215</v>
      </c>
      <c r="Q174" s="415">
        <v>44631</v>
      </c>
      <c r="R174" s="415"/>
      <c r="S174" s="415">
        <v>44713</v>
      </c>
      <c r="T174" s="415">
        <v>43329</v>
      </c>
      <c r="U174" s="430" t="s">
        <v>1572</v>
      </c>
      <c r="V174" s="416">
        <v>232952</v>
      </c>
      <c r="W174" s="431">
        <v>2018</v>
      </c>
      <c r="X174" s="416">
        <v>257135.42035100001</v>
      </c>
      <c r="Y174" s="416">
        <v>232952</v>
      </c>
      <c r="AA174" s="416">
        <v>0</v>
      </c>
      <c r="AC174" s="430" t="s">
        <v>1568</v>
      </c>
      <c r="AD174" s="430">
        <v>526160</v>
      </c>
      <c r="AE174" s="430" t="s">
        <v>2293</v>
      </c>
      <c r="AF174" s="430">
        <v>526192</v>
      </c>
      <c r="AG174" s="430" t="s">
        <v>2294</v>
      </c>
      <c r="AH174" s="430" t="s">
        <v>2295</v>
      </c>
      <c r="AI174" s="250">
        <v>115</v>
      </c>
      <c r="AN174" s="250" t="s">
        <v>1840</v>
      </c>
      <c r="AO174" s="250" t="s">
        <v>1840</v>
      </c>
    </row>
    <row r="175" spans="1:41" hidden="1">
      <c r="A175">
        <v>0</v>
      </c>
      <c r="B175" s="250">
        <v>210489</v>
      </c>
      <c r="C175" s="250">
        <v>51327</v>
      </c>
      <c r="D175" s="250">
        <v>82111</v>
      </c>
      <c r="F175" s="250" t="e">
        <v>#N/A</v>
      </c>
      <c r="G175" s="250" t="e">
        <v>#N/A</v>
      </c>
      <c r="H175" s="250" t="e">
        <v>#N/A</v>
      </c>
      <c r="I175" s="250" t="s">
        <v>1504</v>
      </c>
      <c r="J175" s="250">
        <v>0</v>
      </c>
      <c r="K175" s="250">
        <v>0</v>
      </c>
      <c r="L175" s="250">
        <v>0</v>
      </c>
      <c r="M175" s="250" t="s">
        <v>1834</v>
      </c>
      <c r="N175" s="250" t="s">
        <v>2296</v>
      </c>
      <c r="O175" s="250" t="s">
        <v>2297</v>
      </c>
      <c r="P175" s="250" t="s">
        <v>1215</v>
      </c>
      <c r="Q175" s="415">
        <v>45352</v>
      </c>
      <c r="R175" s="415"/>
      <c r="S175" s="415">
        <v>43465</v>
      </c>
      <c r="T175" s="415">
        <v>43290</v>
      </c>
      <c r="U175" s="430" t="s">
        <v>2298</v>
      </c>
      <c r="V175" s="416">
        <v>10000000</v>
      </c>
      <c r="W175" s="431">
        <v>2018</v>
      </c>
      <c r="X175" s="416">
        <v>11038128.9</v>
      </c>
      <c r="Y175" s="416">
        <v>10000000</v>
      </c>
      <c r="AA175" s="416">
        <v>0</v>
      </c>
      <c r="AC175" s="430" t="s">
        <v>1568</v>
      </c>
      <c r="AD175" s="430">
        <v>520859</v>
      </c>
      <c r="AE175" s="430" t="s">
        <v>2285</v>
      </c>
      <c r="AF175" s="430">
        <v>520509</v>
      </c>
      <c r="AH175" s="430" t="s">
        <v>2299</v>
      </c>
      <c r="AI175" s="250">
        <v>138</v>
      </c>
      <c r="AN175" s="250" t="s">
        <v>1840</v>
      </c>
      <c r="AO175" s="250" t="s">
        <v>1840</v>
      </c>
    </row>
    <row r="176" spans="1:41" hidden="1">
      <c r="A176">
        <v>0</v>
      </c>
      <c r="B176" s="250">
        <v>210489</v>
      </c>
      <c r="C176" s="250">
        <v>51327</v>
      </c>
      <c r="D176" s="250">
        <v>82112</v>
      </c>
      <c r="F176" s="250" t="e">
        <v>#N/A</v>
      </c>
      <c r="G176" s="250" t="e">
        <v>#N/A</v>
      </c>
      <c r="H176" s="250" t="e">
        <v>#N/A</v>
      </c>
      <c r="I176" s="250" t="s">
        <v>1504</v>
      </c>
      <c r="J176" s="250">
        <v>0</v>
      </c>
      <c r="K176" s="250">
        <v>0</v>
      </c>
      <c r="L176" s="250">
        <v>0</v>
      </c>
      <c r="M176" s="250" t="s">
        <v>1834</v>
      </c>
      <c r="N176" s="250" t="s">
        <v>2296</v>
      </c>
      <c r="O176" s="250" t="s">
        <v>2300</v>
      </c>
      <c r="P176" s="250" t="s">
        <v>1215</v>
      </c>
      <c r="Q176" s="415">
        <v>45323</v>
      </c>
      <c r="R176" s="415"/>
      <c r="S176" s="415">
        <v>43465</v>
      </c>
      <c r="T176" s="415">
        <v>43290</v>
      </c>
      <c r="U176" s="430" t="s">
        <v>2298</v>
      </c>
      <c r="V176" s="416">
        <v>6900000</v>
      </c>
      <c r="W176" s="431">
        <v>2018</v>
      </c>
      <c r="X176" s="416">
        <v>7616308.9409999996</v>
      </c>
      <c r="Y176" s="416">
        <v>6900000</v>
      </c>
      <c r="AA176" s="416">
        <v>0</v>
      </c>
      <c r="AC176" s="430" t="s">
        <v>1568</v>
      </c>
      <c r="AD176" s="430">
        <v>520509</v>
      </c>
      <c r="AH176" s="430" t="s">
        <v>2301</v>
      </c>
      <c r="AI176" s="250">
        <v>138</v>
      </c>
      <c r="AN176" s="250" t="s">
        <v>1840</v>
      </c>
      <c r="AO176" s="250" t="s">
        <v>1840</v>
      </c>
    </row>
    <row r="177" spans="1:44" hidden="1">
      <c r="A177">
        <v>0</v>
      </c>
      <c r="B177" s="250">
        <v>210489</v>
      </c>
      <c r="C177" s="250">
        <v>51327</v>
      </c>
      <c r="D177" s="250">
        <v>82113</v>
      </c>
      <c r="F177" s="250" t="e">
        <v>#N/A</v>
      </c>
      <c r="G177" s="250" t="e">
        <v>#N/A</v>
      </c>
      <c r="H177" s="250" t="e">
        <v>#N/A</v>
      </c>
      <c r="I177" s="250" t="s">
        <v>1504</v>
      </c>
      <c r="J177" s="250">
        <v>0</v>
      </c>
      <c r="K177" s="250">
        <v>0</v>
      </c>
      <c r="L177" s="250">
        <v>0</v>
      </c>
      <c r="M177" s="250" t="s">
        <v>1834</v>
      </c>
      <c r="N177" s="250" t="s">
        <v>2296</v>
      </c>
      <c r="O177" s="250" t="s">
        <v>2302</v>
      </c>
      <c r="P177" s="250" t="s">
        <v>1215</v>
      </c>
      <c r="Q177" s="415">
        <v>44757</v>
      </c>
      <c r="R177" s="415"/>
      <c r="S177" s="415">
        <v>43465</v>
      </c>
      <c r="T177" s="415">
        <v>43290</v>
      </c>
      <c r="U177" s="430" t="s">
        <v>2298</v>
      </c>
      <c r="V177" s="416">
        <v>7600000</v>
      </c>
      <c r="W177" s="431">
        <v>2018</v>
      </c>
      <c r="X177" s="416">
        <v>8388977.9639999997</v>
      </c>
      <c r="Y177" s="416">
        <v>7019000</v>
      </c>
      <c r="AA177" s="416">
        <v>0</v>
      </c>
      <c r="AC177" s="430" t="s">
        <v>1688</v>
      </c>
      <c r="AF177" s="430">
        <v>520828</v>
      </c>
      <c r="AG177" s="430" t="s">
        <v>2303</v>
      </c>
      <c r="AH177" s="430" t="s">
        <v>2304</v>
      </c>
      <c r="AI177" s="250">
        <v>138</v>
      </c>
      <c r="AN177" s="250" t="s">
        <v>1840</v>
      </c>
      <c r="AO177" s="250" t="s">
        <v>1840</v>
      </c>
    </row>
    <row r="178" spans="1:44" hidden="1">
      <c r="A178">
        <v>0</v>
      </c>
      <c r="B178" s="250">
        <v>210489</v>
      </c>
      <c r="C178" s="250">
        <v>51327</v>
      </c>
      <c r="D178" s="250">
        <v>82114</v>
      </c>
      <c r="F178" s="250" t="e">
        <v>#N/A</v>
      </c>
      <c r="G178" s="250" t="e">
        <v>#N/A</v>
      </c>
      <c r="H178" s="250" t="e">
        <v>#N/A</v>
      </c>
      <c r="I178" s="250" t="s">
        <v>1504</v>
      </c>
      <c r="J178" s="250">
        <v>0</v>
      </c>
      <c r="K178" s="250">
        <v>0</v>
      </c>
      <c r="L178" s="250">
        <v>0</v>
      </c>
      <c r="M178" s="250" t="s">
        <v>1834</v>
      </c>
      <c r="N178" s="250" t="s">
        <v>2296</v>
      </c>
      <c r="O178" s="250" t="s">
        <v>2305</v>
      </c>
      <c r="P178" s="250" t="s">
        <v>1215</v>
      </c>
      <c r="Q178" s="415">
        <v>45260</v>
      </c>
      <c r="R178" s="415"/>
      <c r="S178" s="415">
        <v>43465</v>
      </c>
      <c r="T178" s="415">
        <v>43290</v>
      </c>
      <c r="U178" s="430" t="s">
        <v>2298</v>
      </c>
      <c r="V178" s="416">
        <v>300000</v>
      </c>
      <c r="W178" s="431">
        <v>2018</v>
      </c>
      <c r="X178" s="416">
        <v>331143.86700000003</v>
      </c>
      <c r="Y178" s="416">
        <v>360000</v>
      </c>
      <c r="AA178" s="416">
        <v>0</v>
      </c>
      <c r="AC178" s="430" t="s">
        <v>1688</v>
      </c>
      <c r="AD178" s="430">
        <v>520828</v>
      </c>
      <c r="AE178" s="430" t="s">
        <v>2303</v>
      </c>
      <c r="AF178" s="430">
        <v>521104</v>
      </c>
      <c r="AG178" s="430" t="s">
        <v>2306</v>
      </c>
      <c r="AH178" s="430" t="s">
        <v>2307</v>
      </c>
      <c r="AI178" s="250">
        <v>138</v>
      </c>
      <c r="AN178" s="250" t="s">
        <v>1840</v>
      </c>
      <c r="AO178" s="250" t="s">
        <v>1840</v>
      </c>
    </row>
    <row r="179" spans="1:44" hidden="1">
      <c r="A179">
        <v>0</v>
      </c>
      <c r="B179" s="250">
        <v>210489</v>
      </c>
      <c r="C179" s="250">
        <v>51327</v>
      </c>
      <c r="D179" s="250">
        <v>82115</v>
      </c>
      <c r="F179" s="250" t="e">
        <v>#N/A</v>
      </c>
      <c r="G179" s="250" t="e">
        <v>#N/A</v>
      </c>
      <c r="H179" s="250" t="e">
        <v>#N/A</v>
      </c>
      <c r="I179" s="250" t="s">
        <v>1504</v>
      </c>
      <c r="J179" s="250">
        <v>0</v>
      </c>
      <c r="K179" s="250">
        <v>0</v>
      </c>
      <c r="L179" s="250">
        <v>0</v>
      </c>
      <c r="M179" s="250" t="s">
        <v>1834</v>
      </c>
      <c r="N179" s="250" t="s">
        <v>2296</v>
      </c>
      <c r="O179" s="250" t="s">
        <v>2308</v>
      </c>
      <c r="P179" s="250" t="s">
        <v>1215</v>
      </c>
      <c r="Q179" s="415">
        <v>45323</v>
      </c>
      <c r="R179" s="415"/>
      <c r="S179" s="415">
        <v>43465</v>
      </c>
      <c r="T179" s="415">
        <v>43290</v>
      </c>
      <c r="U179" s="430" t="s">
        <v>2298</v>
      </c>
      <c r="V179" s="416">
        <v>6300000</v>
      </c>
      <c r="W179" s="431">
        <v>2018</v>
      </c>
      <c r="X179" s="416">
        <v>6954021.2070000004</v>
      </c>
      <c r="Y179" s="416">
        <v>6300000</v>
      </c>
      <c r="AA179" s="416">
        <v>0</v>
      </c>
      <c r="AC179" s="430" t="s">
        <v>1568</v>
      </c>
      <c r="AD179" s="430">
        <v>520509</v>
      </c>
      <c r="AF179" s="430">
        <v>520814</v>
      </c>
      <c r="AG179" s="430" t="s">
        <v>1876</v>
      </c>
      <c r="AH179" s="430" t="s">
        <v>2309</v>
      </c>
      <c r="AI179" s="250">
        <v>138</v>
      </c>
      <c r="AN179" s="250" t="s">
        <v>1840</v>
      </c>
      <c r="AO179" s="250" t="s">
        <v>1840</v>
      </c>
    </row>
    <row r="180" spans="1:44" hidden="1">
      <c r="A180">
        <v>0</v>
      </c>
      <c r="B180" s="250">
        <v>210496</v>
      </c>
      <c r="C180" s="250">
        <v>61346</v>
      </c>
      <c r="D180" s="250">
        <v>92151</v>
      </c>
      <c r="F180" s="250" t="e">
        <v>#N/A</v>
      </c>
      <c r="G180" s="250" t="e">
        <v>#N/A</v>
      </c>
      <c r="H180" s="250" t="e">
        <v>#N/A</v>
      </c>
      <c r="I180" s="250" t="s">
        <v>1504</v>
      </c>
      <c r="J180" s="250">
        <v>0</v>
      </c>
      <c r="K180" s="250">
        <v>0</v>
      </c>
      <c r="L180" s="250">
        <v>0</v>
      </c>
      <c r="M180" s="250" t="s">
        <v>2027</v>
      </c>
      <c r="N180" s="250" t="s">
        <v>2310</v>
      </c>
      <c r="O180" s="250" t="s">
        <v>2311</v>
      </c>
      <c r="P180" s="250" t="s">
        <v>1215</v>
      </c>
      <c r="Q180" s="415">
        <v>44667</v>
      </c>
      <c r="R180" s="415"/>
      <c r="S180" s="415">
        <v>43617</v>
      </c>
      <c r="T180" s="415">
        <v>43329</v>
      </c>
      <c r="U180" s="430" t="s">
        <v>1572</v>
      </c>
      <c r="V180" s="416">
        <v>13626695</v>
      </c>
      <c r="W180" s="431">
        <v>2021</v>
      </c>
      <c r="X180" s="416">
        <v>13967362.375</v>
      </c>
      <c r="Y180" s="416">
        <v>20859497</v>
      </c>
      <c r="AA180" s="416">
        <v>0</v>
      </c>
      <c r="AC180" s="430" t="s">
        <v>1568</v>
      </c>
      <c r="AH180" s="430" t="s">
        <v>2312</v>
      </c>
      <c r="AI180" s="250">
        <v>230</v>
      </c>
      <c r="AJ180" s="250">
        <v>0.2</v>
      </c>
    </row>
    <row r="181" spans="1:44" hidden="1">
      <c r="A181">
        <v>0</v>
      </c>
      <c r="B181" s="250">
        <v>210496</v>
      </c>
      <c r="C181" s="250">
        <v>61346</v>
      </c>
      <c r="D181" s="250">
        <v>92152</v>
      </c>
      <c r="F181" s="250" t="e">
        <v>#N/A</v>
      </c>
      <c r="G181" s="250" t="e">
        <v>#N/A</v>
      </c>
      <c r="H181" s="250" t="e">
        <v>#N/A</v>
      </c>
      <c r="I181" s="250" t="s">
        <v>1504</v>
      </c>
      <c r="J181" s="250">
        <v>0</v>
      </c>
      <c r="K181" s="250">
        <v>0</v>
      </c>
      <c r="L181" s="250">
        <v>0</v>
      </c>
      <c r="M181" s="250" t="s">
        <v>2027</v>
      </c>
      <c r="N181" s="250" t="s">
        <v>2310</v>
      </c>
      <c r="O181" s="250" t="s">
        <v>2313</v>
      </c>
      <c r="P181" s="250" t="s">
        <v>1215</v>
      </c>
      <c r="Q181" s="415">
        <v>44667</v>
      </c>
      <c r="R181" s="415"/>
      <c r="S181" s="415">
        <v>43617</v>
      </c>
      <c r="T181" s="415">
        <v>43329</v>
      </c>
      <c r="U181" s="430" t="s">
        <v>1572</v>
      </c>
      <c r="V181" s="416">
        <v>6531679</v>
      </c>
      <c r="W181" s="431">
        <v>2021</v>
      </c>
      <c r="X181" s="416">
        <v>6694970.9749999996</v>
      </c>
      <c r="Y181" s="416">
        <v>81052</v>
      </c>
      <c r="AA181" s="416">
        <v>0</v>
      </c>
      <c r="AC181" s="430" t="s">
        <v>1568</v>
      </c>
      <c r="AH181" s="430" t="s">
        <v>2314</v>
      </c>
      <c r="AI181" s="250" t="s">
        <v>1910</v>
      </c>
    </row>
    <row r="182" spans="1:44" hidden="1">
      <c r="A182">
        <v>0</v>
      </c>
      <c r="B182" s="250">
        <v>210507</v>
      </c>
      <c r="C182" s="250">
        <v>61347</v>
      </c>
      <c r="D182" s="250">
        <v>92153</v>
      </c>
      <c r="F182" s="250" t="e">
        <v>#N/A</v>
      </c>
      <c r="G182" s="250" t="e">
        <v>#N/A</v>
      </c>
      <c r="H182" s="250" t="e">
        <v>#N/A</v>
      </c>
      <c r="I182" s="250" t="s">
        <v>1504</v>
      </c>
      <c r="J182" s="250">
        <v>0</v>
      </c>
      <c r="K182" s="250">
        <v>0</v>
      </c>
      <c r="L182" s="250">
        <v>0</v>
      </c>
      <c r="M182" s="250" t="s">
        <v>2027</v>
      </c>
      <c r="N182" s="250" t="s">
        <v>2315</v>
      </c>
      <c r="O182" s="250" t="s">
        <v>2316</v>
      </c>
      <c r="P182" s="250" t="s">
        <v>1215</v>
      </c>
      <c r="Q182" s="415">
        <v>44515</v>
      </c>
      <c r="R182" s="415"/>
      <c r="S182" s="415">
        <v>43435</v>
      </c>
      <c r="T182" s="415">
        <v>43445</v>
      </c>
      <c r="U182" s="430" t="s">
        <v>2317</v>
      </c>
      <c r="V182" s="416">
        <v>29927758</v>
      </c>
      <c r="W182" s="431">
        <v>2019</v>
      </c>
      <c r="X182" s="416">
        <v>31442850.748750001</v>
      </c>
      <c r="Y182" s="416">
        <v>36646140</v>
      </c>
      <c r="AA182" s="416">
        <v>0</v>
      </c>
      <c r="AC182" s="430" t="s">
        <v>1584</v>
      </c>
      <c r="AF182" s="430">
        <v>528027</v>
      </c>
      <c r="AG182" s="430" t="s">
        <v>2318</v>
      </c>
      <c r="AH182" s="430" t="s">
        <v>2319</v>
      </c>
      <c r="AI182" s="250">
        <v>345</v>
      </c>
      <c r="AJ182" s="250">
        <v>21</v>
      </c>
    </row>
    <row r="183" spans="1:44" hidden="1">
      <c r="A183">
        <v>0</v>
      </c>
      <c r="B183" s="250">
        <v>210507</v>
      </c>
      <c r="C183" s="250">
        <v>61347</v>
      </c>
      <c r="D183" s="250">
        <v>92154</v>
      </c>
      <c r="F183" s="250" t="e">
        <v>#N/A</v>
      </c>
      <c r="G183" s="250" t="e">
        <v>#N/A</v>
      </c>
      <c r="H183" s="250" t="e">
        <v>#N/A</v>
      </c>
      <c r="I183" s="250" t="s">
        <v>1504</v>
      </c>
      <c r="J183" s="250">
        <v>0</v>
      </c>
      <c r="K183" s="250">
        <v>0</v>
      </c>
      <c r="L183" s="250">
        <v>0</v>
      </c>
      <c r="M183" s="250" t="s">
        <v>2027</v>
      </c>
      <c r="N183" s="250" t="s">
        <v>2315</v>
      </c>
      <c r="O183" s="250" t="s">
        <v>2320</v>
      </c>
      <c r="P183" s="250" t="s">
        <v>1215</v>
      </c>
      <c r="Q183" s="415">
        <v>44515</v>
      </c>
      <c r="R183" s="415"/>
      <c r="S183" s="415">
        <v>44531</v>
      </c>
      <c r="T183" s="415">
        <v>43445</v>
      </c>
      <c r="U183" s="430" t="s">
        <v>2317</v>
      </c>
      <c r="V183" s="416">
        <v>30496976</v>
      </c>
      <c r="W183" s="431">
        <v>2019</v>
      </c>
      <c r="X183" s="416">
        <v>32040885.41</v>
      </c>
      <c r="Y183" s="416">
        <v>32405135</v>
      </c>
      <c r="AA183" s="416">
        <v>0</v>
      </c>
      <c r="AC183" s="430" t="s">
        <v>1584</v>
      </c>
      <c r="AF183" s="430">
        <v>528223</v>
      </c>
      <c r="AH183" s="430" t="s">
        <v>2321</v>
      </c>
      <c r="AI183" s="250">
        <v>345</v>
      </c>
      <c r="AJ183" s="250">
        <v>19</v>
      </c>
      <c r="AN183" s="250" t="s">
        <v>1840</v>
      </c>
      <c r="AO183" s="250" t="s">
        <v>1840</v>
      </c>
    </row>
    <row r="184" spans="1:44" hidden="1">
      <c r="A184">
        <v>0</v>
      </c>
      <c r="B184" s="250">
        <v>210507</v>
      </c>
      <c r="C184" s="250">
        <v>61347</v>
      </c>
      <c r="D184" s="250">
        <v>102153</v>
      </c>
      <c r="F184" s="250" t="e">
        <v>#N/A</v>
      </c>
      <c r="G184" s="250" t="e">
        <v>#N/A</v>
      </c>
      <c r="H184" s="250" t="e">
        <v>#N/A</v>
      </c>
      <c r="I184" s="250" t="s">
        <v>1504</v>
      </c>
      <c r="J184" s="250">
        <v>0</v>
      </c>
      <c r="K184" s="250">
        <v>0</v>
      </c>
      <c r="L184" s="250">
        <v>0</v>
      </c>
      <c r="M184" s="250" t="s">
        <v>2027</v>
      </c>
      <c r="N184" s="250" t="s">
        <v>2315</v>
      </c>
      <c r="O184" s="250" t="s">
        <v>2322</v>
      </c>
      <c r="P184" s="250" t="s">
        <v>1215</v>
      </c>
      <c r="Q184" s="415">
        <v>44515</v>
      </c>
      <c r="R184" s="415"/>
      <c r="S184" s="415">
        <v>43435</v>
      </c>
      <c r="T184" s="415">
        <v>43445</v>
      </c>
      <c r="U184" s="430" t="s">
        <v>2317</v>
      </c>
      <c r="V184" s="416">
        <v>6205015</v>
      </c>
      <c r="W184" s="431">
        <v>2019</v>
      </c>
      <c r="X184" s="416">
        <v>6519143.8843750004</v>
      </c>
      <c r="Y184" s="416">
        <v>5718715</v>
      </c>
      <c r="AA184" s="416">
        <v>0</v>
      </c>
      <c r="AC184" s="430" t="s">
        <v>1584</v>
      </c>
      <c r="AF184" s="430">
        <v>528020</v>
      </c>
      <c r="AH184" s="430" t="s">
        <v>2323</v>
      </c>
      <c r="AI184" s="250" t="s">
        <v>2144</v>
      </c>
    </row>
    <row r="185" spans="1:44" hidden="1">
      <c r="A185">
        <v>0</v>
      </c>
      <c r="B185" s="250">
        <v>210507</v>
      </c>
      <c r="C185" s="250">
        <v>61347</v>
      </c>
      <c r="D185" s="250">
        <v>102154</v>
      </c>
      <c r="F185" s="250" t="e">
        <v>#N/A</v>
      </c>
      <c r="G185" s="250" t="e">
        <v>#N/A</v>
      </c>
      <c r="H185" s="250" t="e">
        <v>#N/A</v>
      </c>
      <c r="I185" s="250" t="s">
        <v>1504</v>
      </c>
      <c r="J185" s="250">
        <v>0</v>
      </c>
      <c r="K185" s="250">
        <v>0</v>
      </c>
      <c r="L185" s="250">
        <v>0</v>
      </c>
      <c r="M185" s="250" t="s">
        <v>2027</v>
      </c>
      <c r="N185" s="250" t="s">
        <v>2315</v>
      </c>
      <c r="O185" s="250" t="s">
        <v>2324</v>
      </c>
      <c r="P185" s="250" t="s">
        <v>1215</v>
      </c>
      <c r="Q185" s="415">
        <v>44515</v>
      </c>
      <c r="R185" s="415"/>
      <c r="S185" s="415">
        <v>44531</v>
      </c>
      <c r="T185" s="415">
        <v>43445</v>
      </c>
      <c r="U185" s="430" t="s">
        <v>2317</v>
      </c>
      <c r="V185" s="416">
        <v>6122043</v>
      </c>
      <c r="W185" s="431">
        <v>2019</v>
      </c>
      <c r="X185" s="416">
        <v>6431971.4268749999</v>
      </c>
      <c r="Y185" s="416">
        <v>5962651</v>
      </c>
      <c r="AA185" s="416">
        <v>0</v>
      </c>
      <c r="AC185" s="430" t="s">
        <v>1584</v>
      </c>
      <c r="AF185" s="430">
        <v>528020</v>
      </c>
      <c r="AH185" s="430" t="s">
        <v>2325</v>
      </c>
      <c r="AI185" s="250" t="s">
        <v>2144</v>
      </c>
    </row>
    <row r="186" spans="1:44" hidden="1">
      <c r="A186">
        <v>0</v>
      </c>
      <c r="B186" s="250">
        <v>210507</v>
      </c>
      <c r="C186" s="250">
        <v>61347</v>
      </c>
      <c r="D186" s="250">
        <v>102157</v>
      </c>
      <c r="F186" s="250" t="e">
        <v>#N/A</v>
      </c>
      <c r="G186" s="250" t="e">
        <v>#N/A</v>
      </c>
      <c r="H186" s="250" t="e">
        <v>#N/A</v>
      </c>
      <c r="I186" s="250" t="s">
        <v>1504</v>
      </c>
      <c r="J186" s="250">
        <v>0</v>
      </c>
      <c r="K186" s="250">
        <v>0</v>
      </c>
      <c r="L186" s="250">
        <v>0</v>
      </c>
      <c r="M186" s="250" t="s">
        <v>2027</v>
      </c>
      <c r="N186" s="250" t="s">
        <v>2315</v>
      </c>
      <c r="O186" s="250" t="s">
        <v>2326</v>
      </c>
      <c r="P186" s="250" t="s">
        <v>1215</v>
      </c>
      <c r="Q186" s="415">
        <v>44515</v>
      </c>
      <c r="R186" s="415"/>
      <c r="S186" s="415">
        <v>43435</v>
      </c>
      <c r="T186" s="415">
        <v>43445</v>
      </c>
      <c r="U186" s="430" t="s">
        <v>2317</v>
      </c>
      <c r="V186" s="416">
        <v>5153574</v>
      </c>
      <c r="W186" s="431">
        <v>2019</v>
      </c>
      <c r="X186" s="416">
        <v>5414473.6837499999</v>
      </c>
      <c r="Y186" s="416">
        <v>6341420</v>
      </c>
      <c r="AA186" s="416">
        <v>0</v>
      </c>
      <c r="AC186" s="430" t="s">
        <v>1584</v>
      </c>
      <c r="AH186" s="430" t="s">
        <v>2327</v>
      </c>
      <c r="AI186" s="250">
        <v>345</v>
      </c>
      <c r="AN186" s="250" t="s">
        <v>1840</v>
      </c>
      <c r="AO186" s="250" t="s">
        <v>1840</v>
      </c>
    </row>
    <row r="187" spans="1:44" hidden="1">
      <c r="A187">
        <v>0</v>
      </c>
      <c r="B187" s="250">
        <v>210507</v>
      </c>
      <c r="C187" s="250">
        <v>61347</v>
      </c>
      <c r="D187" s="250">
        <v>102158</v>
      </c>
      <c r="F187" s="250" t="e">
        <v>#N/A</v>
      </c>
      <c r="G187" s="250" t="e">
        <v>#N/A</v>
      </c>
      <c r="H187" s="250" t="e">
        <v>#N/A</v>
      </c>
      <c r="I187" s="250" t="s">
        <v>1504</v>
      </c>
      <c r="J187" s="250">
        <v>0</v>
      </c>
      <c r="K187" s="250">
        <v>0</v>
      </c>
      <c r="L187" s="250">
        <v>0</v>
      </c>
      <c r="M187" s="250" t="s">
        <v>2027</v>
      </c>
      <c r="N187" s="250" t="s">
        <v>2315</v>
      </c>
      <c r="O187" s="250" t="s">
        <v>2328</v>
      </c>
      <c r="P187" s="250" t="s">
        <v>1215</v>
      </c>
      <c r="Q187" s="415">
        <v>44150</v>
      </c>
      <c r="R187" s="415"/>
      <c r="S187" s="415">
        <v>43435</v>
      </c>
      <c r="T187" s="415">
        <v>43445</v>
      </c>
      <c r="U187" s="430" t="s">
        <v>2317</v>
      </c>
      <c r="V187" s="416">
        <v>11741936</v>
      </c>
      <c r="W187" s="431">
        <v>2019</v>
      </c>
      <c r="X187" s="416">
        <v>12035484.4</v>
      </c>
      <c r="Y187" s="416">
        <v>15137218</v>
      </c>
      <c r="AA187" s="416">
        <v>0</v>
      </c>
      <c r="AC187" s="430" t="s">
        <v>1584</v>
      </c>
      <c r="AH187" s="430" t="s">
        <v>2329</v>
      </c>
      <c r="AI187" s="250">
        <v>115</v>
      </c>
      <c r="AN187" s="250" t="s">
        <v>1840</v>
      </c>
      <c r="AO187" s="250" t="s">
        <v>1840</v>
      </c>
    </row>
    <row r="188" spans="1:44" hidden="1">
      <c r="A188">
        <v>0</v>
      </c>
      <c r="B188" s="250">
        <v>210548</v>
      </c>
      <c r="C188" s="250">
        <v>71348</v>
      </c>
      <c r="D188" s="250">
        <v>102163</v>
      </c>
      <c r="F188" s="250" t="e">
        <v>#N/A</v>
      </c>
      <c r="G188" s="250" t="e">
        <v>#N/A</v>
      </c>
      <c r="H188" s="250" t="e">
        <v>#N/A</v>
      </c>
      <c r="I188" s="250" t="s">
        <v>1504</v>
      </c>
      <c r="J188" s="250">
        <v>0</v>
      </c>
      <c r="K188" s="250">
        <v>0</v>
      </c>
      <c r="L188" s="250">
        <v>0</v>
      </c>
      <c r="M188" s="250" t="s">
        <v>2330</v>
      </c>
      <c r="N188" s="250" t="s">
        <v>2331</v>
      </c>
      <c r="O188" s="250" t="s">
        <v>2332</v>
      </c>
      <c r="P188" s="250" t="s">
        <v>1215</v>
      </c>
      <c r="Q188" s="415">
        <v>45077</v>
      </c>
      <c r="R188" s="415"/>
      <c r="S188" s="415">
        <v>44348</v>
      </c>
      <c r="T188" s="415">
        <v>43812</v>
      </c>
      <c r="U188" s="430" t="s">
        <v>2333</v>
      </c>
      <c r="V188" s="416">
        <v>3647471</v>
      </c>
      <c r="W188" s="431">
        <v>2019</v>
      </c>
      <c r="X188" s="416">
        <v>3927927.3066219999</v>
      </c>
      <c r="Y188" s="416">
        <v>3647471</v>
      </c>
      <c r="AA188" s="416">
        <v>0</v>
      </c>
      <c r="AC188" s="430" t="s">
        <v>1568</v>
      </c>
      <c r="AD188" s="430">
        <v>646209</v>
      </c>
      <c r="AE188" s="430" t="s">
        <v>2334</v>
      </c>
      <c r="AF188" s="430">
        <v>646231</v>
      </c>
      <c r="AG188" s="430" t="s">
        <v>2335</v>
      </c>
      <c r="AH188" s="430" t="s">
        <v>2336</v>
      </c>
      <c r="AI188" s="250">
        <v>161</v>
      </c>
      <c r="AK188" s="250">
        <v>3.3</v>
      </c>
      <c r="AN188" s="250" t="s">
        <v>1840</v>
      </c>
      <c r="AO188" s="250" t="s">
        <v>1840</v>
      </c>
    </row>
    <row r="189" spans="1:44" hidden="1">
      <c r="A189">
        <v>0</v>
      </c>
      <c r="B189" s="250">
        <v>210505</v>
      </c>
      <c r="C189" s="250">
        <v>71352</v>
      </c>
      <c r="D189" s="250">
        <v>102172</v>
      </c>
      <c r="F189" s="250" t="e">
        <v>#N/A</v>
      </c>
      <c r="G189" s="250" t="e">
        <v>#N/A</v>
      </c>
      <c r="H189" s="250" t="e">
        <v>#N/A</v>
      </c>
      <c r="I189" s="250" t="s">
        <v>1504</v>
      </c>
      <c r="J189" s="250">
        <v>0</v>
      </c>
      <c r="K189" s="250">
        <v>0</v>
      </c>
      <c r="L189" s="250">
        <v>0</v>
      </c>
      <c r="M189" s="250" t="s">
        <v>1834</v>
      </c>
      <c r="N189" s="250" t="s">
        <v>2337</v>
      </c>
      <c r="O189" s="250" t="s">
        <v>2338</v>
      </c>
      <c r="P189" s="250" t="s">
        <v>1215</v>
      </c>
      <c r="Q189" s="415">
        <v>44166</v>
      </c>
      <c r="R189" s="415"/>
      <c r="S189" s="415">
        <v>43800</v>
      </c>
      <c r="T189" s="415">
        <v>43440</v>
      </c>
      <c r="U189" s="430" t="s">
        <v>2339</v>
      </c>
      <c r="V189" s="416">
        <v>717209</v>
      </c>
      <c r="W189" s="431">
        <v>2019</v>
      </c>
      <c r="X189" s="416">
        <v>735139.22499999998</v>
      </c>
      <c r="Y189" s="416">
        <v>717209</v>
      </c>
      <c r="AA189" s="416">
        <v>0</v>
      </c>
      <c r="AC189" s="430" t="s">
        <v>1568</v>
      </c>
      <c r="AH189" s="430" t="s">
        <v>2340</v>
      </c>
      <c r="AI189" s="250">
        <v>69</v>
      </c>
    </row>
    <row r="190" spans="1:44" hidden="1">
      <c r="A190">
        <v>0</v>
      </c>
      <c r="B190" s="250">
        <v>210540</v>
      </c>
      <c r="C190" s="250">
        <v>81498</v>
      </c>
      <c r="D190" s="250">
        <v>112358</v>
      </c>
      <c r="F190" s="250" t="e">
        <v>#N/A</v>
      </c>
      <c r="G190" s="250" t="e">
        <v>#N/A</v>
      </c>
      <c r="H190" s="250" t="e">
        <v>#N/A</v>
      </c>
      <c r="I190" s="250" t="s">
        <v>1504</v>
      </c>
      <c r="J190" s="250">
        <v>0</v>
      </c>
      <c r="K190" s="250">
        <v>0</v>
      </c>
      <c r="L190" s="250">
        <v>0</v>
      </c>
      <c r="M190" s="250" t="s">
        <v>1866</v>
      </c>
      <c r="N190" s="250" t="s">
        <v>2341</v>
      </c>
      <c r="O190" s="250" t="s">
        <v>2342</v>
      </c>
      <c r="P190" s="250" t="s">
        <v>1215</v>
      </c>
      <c r="Q190" s="415">
        <v>44348</v>
      </c>
      <c r="R190" s="415"/>
      <c r="S190" s="415">
        <v>44348</v>
      </c>
      <c r="T190" s="415">
        <v>43787</v>
      </c>
      <c r="U190" s="430" t="s">
        <v>1578</v>
      </c>
      <c r="V190" s="416">
        <v>271289</v>
      </c>
      <c r="W190" s="431">
        <v>2020</v>
      </c>
      <c r="X190" s="416">
        <v>278071.22499999998</v>
      </c>
      <c r="Y190" s="416">
        <v>271289</v>
      </c>
      <c r="AA190" s="416">
        <v>0</v>
      </c>
      <c r="AC190" s="430" t="s">
        <v>1563</v>
      </c>
      <c r="AD190" s="430">
        <v>514887</v>
      </c>
      <c r="AE190" s="430" t="s">
        <v>2343</v>
      </c>
      <c r="AH190" s="430" t="s">
        <v>2344</v>
      </c>
      <c r="AI190" s="250">
        <v>138</v>
      </c>
      <c r="AN190" s="250" t="s">
        <v>1840</v>
      </c>
      <c r="AO190" s="250" t="s">
        <v>1840</v>
      </c>
    </row>
    <row r="191" spans="1:44">
      <c r="A191" t="s">
        <v>482</v>
      </c>
      <c r="B191" s="250">
        <v>210544</v>
      </c>
      <c r="C191" s="250">
        <v>81571</v>
      </c>
      <c r="D191" s="250">
        <v>112488</v>
      </c>
      <c r="F191" s="250" t="s">
        <v>1594</v>
      </c>
      <c r="G191" s="250" t="e">
        <v>#N/A</v>
      </c>
      <c r="H191" s="250" t="s">
        <v>1594</v>
      </c>
      <c r="I191" s="250" t="s">
        <v>1505</v>
      </c>
      <c r="J191" s="443" t="s">
        <v>2738</v>
      </c>
      <c r="K191" s="250" t="s">
        <v>1594</v>
      </c>
      <c r="L191" s="250" t="s">
        <v>1594</v>
      </c>
      <c r="M191" s="250" t="s">
        <v>1219</v>
      </c>
      <c r="N191" s="430" t="s">
        <v>1668</v>
      </c>
      <c r="O191" s="430" t="s">
        <v>1597</v>
      </c>
      <c r="P191" s="430" t="s">
        <v>1215</v>
      </c>
      <c r="Q191" s="415">
        <v>44713</v>
      </c>
      <c r="R191" s="436">
        <v>44713</v>
      </c>
      <c r="S191" s="415">
        <v>44348</v>
      </c>
      <c r="T191" s="415">
        <v>43787</v>
      </c>
      <c r="U191" s="430" t="s">
        <v>1578</v>
      </c>
      <c r="V191" s="416">
        <v>9155167</v>
      </c>
      <c r="W191" s="431">
        <v>2020</v>
      </c>
      <c r="X191" s="416">
        <v>9618647.3293750007</v>
      </c>
      <c r="Y191" s="416">
        <v>9155167</v>
      </c>
      <c r="Z191" s="433">
        <v>7840356</v>
      </c>
      <c r="AA191" s="416">
        <v>0</v>
      </c>
      <c r="AC191" s="438" t="s">
        <v>1584</v>
      </c>
      <c r="AD191" s="430">
        <v>510407</v>
      </c>
      <c r="AE191" s="430" t="s">
        <v>1669</v>
      </c>
      <c r="AF191" s="430">
        <v>510371</v>
      </c>
      <c r="AG191" s="430" t="s">
        <v>1670</v>
      </c>
      <c r="AH191" s="430" t="s">
        <v>1598</v>
      </c>
      <c r="AI191" s="250" t="s">
        <v>1599</v>
      </c>
      <c r="AN191" s="250" t="s">
        <v>1564</v>
      </c>
      <c r="AP191" s="250" t="s">
        <v>1564</v>
      </c>
      <c r="AQ191" s="434" t="s">
        <v>1595</v>
      </c>
      <c r="AR191" t="s">
        <v>2345</v>
      </c>
    </row>
    <row r="192" spans="1:44">
      <c r="A192" t="s">
        <v>482</v>
      </c>
      <c r="B192" s="250">
        <v>210544</v>
      </c>
      <c r="C192" s="250">
        <v>81561</v>
      </c>
      <c r="D192" s="250">
        <v>112502</v>
      </c>
      <c r="F192" s="250" t="e">
        <v>#N/A</v>
      </c>
      <c r="G192" s="250" t="e">
        <v>#N/A</v>
      </c>
      <c r="H192" s="250" t="e">
        <v>#N/A</v>
      </c>
      <c r="I192" s="250" t="s">
        <v>1504</v>
      </c>
      <c r="J192" s="442" t="s">
        <v>2739</v>
      </c>
      <c r="K192" s="250" t="s">
        <v>2737</v>
      </c>
      <c r="L192" s="250" t="s">
        <v>2737</v>
      </c>
      <c r="M192" s="250" t="s">
        <v>1219</v>
      </c>
      <c r="N192" s="430" t="s">
        <v>1637</v>
      </c>
      <c r="O192" s="430" t="s">
        <v>1641</v>
      </c>
      <c r="P192" s="430" t="s">
        <v>1354</v>
      </c>
      <c r="Q192" s="415">
        <v>45778</v>
      </c>
      <c r="R192" s="436">
        <v>45778</v>
      </c>
      <c r="S192" s="415">
        <v>46023</v>
      </c>
      <c r="T192" s="415">
        <v>43787</v>
      </c>
      <c r="U192" s="430" t="s">
        <v>1578</v>
      </c>
      <c r="V192" s="416">
        <v>3165684</v>
      </c>
      <c r="W192" s="431">
        <v>2019</v>
      </c>
      <c r="X192" s="416">
        <v>3409095.4054840002</v>
      </c>
      <c r="Y192" s="416">
        <v>5329277</v>
      </c>
      <c r="Z192" s="433">
        <v>5374949</v>
      </c>
      <c r="AA192" s="416">
        <v>0</v>
      </c>
      <c r="AC192" s="430" t="s">
        <v>1591</v>
      </c>
      <c r="AH192" s="430" t="s">
        <v>1642</v>
      </c>
      <c r="AI192" s="250">
        <v>345</v>
      </c>
      <c r="AJ192" s="250">
        <v>0.06</v>
      </c>
      <c r="AN192" s="250" t="s">
        <v>1564</v>
      </c>
      <c r="AO192" s="250" t="s">
        <v>1840</v>
      </c>
      <c r="AP192" s="250" t="s">
        <v>1564</v>
      </c>
    </row>
    <row r="193" spans="1:44" hidden="1">
      <c r="A193">
        <v>0</v>
      </c>
      <c r="B193" s="250">
        <v>210541</v>
      </c>
      <c r="C193" s="250">
        <v>81503</v>
      </c>
      <c r="D193" s="250">
        <v>112363</v>
      </c>
      <c r="F193" s="250" t="e">
        <v>#N/A</v>
      </c>
      <c r="G193" s="250" t="e">
        <v>#N/A</v>
      </c>
      <c r="H193" s="250" t="e">
        <v>#N/A</v>
      </c>
      <c r="I193" s="250" t="s">
        <v>1504</v>
      </c>
      <c r="J193" s="250">
        <v>0</v>
      </c>
      <c r="K193" s="250">
        <v>0</v>
      </c>
      <c r="L193" s="250">
        <v>0</v>
      </c>
      <c r="M193" s="250" t="s">
        <v>2027</v>
      </c>
      <c r="N193" s="250" t="s">
        <v>2346</v>
      </c>
      <c r="O193" s="250" t="s">
        <v>2347</v>
      </c>
      <c r="P193" s="250" t="s">
        <v>1215</v>
      </c>
      <c r="Q193" s="415">
        <v>44346</v>
      </c>
      <c r="R193" s="415"/>
      <c r="S193" s="415">
        <v>44348</v>
      </c>
      <c r="T193" s="415">
        <v>43787</v>
      </c>
      <c r="U193" s="430" t="s">
        <v>1578</v>
      </c>
      <c r="V193" s="416">
        <v>1658004</v>
      </c>
      <c r="W193" s="431">
        <v>2019</v>
      </c>
      <c r="X193" s="416">
        <v>1741940.4524999999</v>
      </c>
      <c r="Y193" s="416">
        <v>257408</v>
      </c>
      <c r="AC193" s="430" t="s">
        <v>1584</v>
      </c>
      <c r="AD193" s="430">
        <v>525454</v>
      </c>
      <c r="AE193" s="430" t="s">
        <v>2348</v>
      </c>
      <c r="AH193" s="430" t="s">
        <v>2349</v>
      </c>
      <c r="AI193" s="250">
        <v>115</v>
      </c>
      <c r="AN193" s="250" t="s">
        <v>1840</v>
      </c>
      <c r="AO193" s="250" t="s">
        <v>1840</v>
      </c>
    </row>
    <row r="194" spans="1:44" hidden="1">
      <c r="A194">
        <v>0</v>
      </c>
      <c r="B194" s="250">
        <v>210538</v>
      </c>
      <c r="C194" s="250">
        <v>81505</v>
      </c>
      <c r="D194" s="250">
        <v>112366</v>
      </c>
      <c r="F194" s="250" t="e">
        <v>#N/A</v>
      </c>
      <c r="G194" s="250" t="e">
        <v>#N/A</v>
      </c>
      <c r="H194" s="250" t="e">
        <v>#N/A</v>
      </c>
      <c r="I194" s="250" t="s">
        <v>1504</v>
      </c>
      <c r="J194" s="250">
        <v>0</v>
      </c>
      <c r="K194" s="250">
        <v>0</v>
      </c>
      <c r="L194" s="250">
        <v>0</v>
      </c>
      <c r="M194" s="250" t="s">
        <v>1905</v>
      </c>
      <c r="N194" s="250" t="s">
        <v>2350</v>
      </c>
      <c r="O194" s="250" t="s">
        <v>2351</v>
      </c>
      <c r="P194" s="250" t="s">
        <v>1215</v>
      </c>
      <c r="Q194" s="415">
        <v>43862</v>
      </c>
      <c r="R194" s="415"/>
      <c r="S194" s="415">
        <v>44348</v>
      </c>
      <c r="T194" s="415">
        <v>43787</v>
      </c>
      <c r="U194" s="430" t="s">
        <v>1578</v>
      </c>
      <c r="V194" s="416">
        <v>2600000</v>
      </c>
      <c r="W194" s="431">
        <v>2020</v>
      </c>
      <c r="X194" s="416">
        <v>2600000</v>
      </c>
      <c r="Y194" s="416">
        <v>2555908</v>
      </c>
      <c r="AA194" s="416">
        <v>2555908</v>
      </c>
      <c r="AB194" s="250" t="s">
        <v>1706</v>
      </c>
      <c r="AC194" s="430" t="s">
        <v>1563</v>
      </c>
      <c r="AD194" s="430">
        <v>640103</v>
      </c>
      <c r="AE194" s="430" t="s">
        <v>2352</v>
      </c>
      <c r="AH194" s="430" t="s">
        <v>2353</v>
      </c>
      <c r="AI194" s="250">
        <v>115</v>
      </c>
      <c r="AO194" s="250" t="s">
        <v>1564</v>
      </c>
    </row>
    <row r="195" spans="1:44" hidden="1">
      <c r="A195">
        <v>0</v>
      </c>
      <c r="B195" s="250">
        <v>210538</v>
      </c>
      <c r="C195" s="250">
        <v>81506</v>
      </c>
      <c r="D195" s="250">
        <v>112367</v>
      </c>
      <c r="F195" s="250" t="e">
        <v>#N/A</v>
      </c>
      <c r="G195" s="250" t="e">
        <v>#N/A</v>
      </c>
      <c r="H195" s="250" t="e">
        <v>#N/A</v>
      </c>
      <c r="I195" s="250" t="s">
        <v>1504</v>
      </c>
      <c r="J195" s="250">
        <v>0</v>
      </c>
      <c r="K195" s="250">
        <v>0</v>
      </c>
      <c r="L195" s="250">
        <v>0</v>
      </c>
      <c r="M195" s="250" t="s">
        <v>1905</v>
      </c>
      <c r="N195" s="250" t="s">
        <v>2354</v>
      </c>
      <c r="O195" s="250" t="s">
        <v>2355</v>
      </c>
      <c r="P195" s="250" t="s">
        <v>1215</v>
      </c>
      <c r="Q195" s="415">
        <v>44197</v>
      </c>
      <c r="R195" s="415"/>
      <c r="S195" s="415">
        <v>44348</v>
      </c>
      <c r="T195" s="415">
        <v>43787</v>
      </c>
      <c r="U195" s="430" t="s">
        <v>1578</v>
      </c>
      <c r="V195" s="416">
        <v>550000</v>
      </c>
      <c r="W195" s="431">
        <v>2020</v>
      </c>
      <c r="X195" s="416">
        <v>563750</v>
      </c>
      <c r="Y195" s="416">
        <v>434289</v>
      </c>
      <c r="AA195" s="416">
        <v>434289</v>
      </c>
      <c r="AB195" s="250" t="s">
        <v>1706</v>
      </c>
      <c r="AC195" s="430" t="s">
        <v>1563</v>
      </c>
      <c r="AD195" s="430">
        <v>640215</v>
      </c>
      <c r="AE195" s="430" t="s">
        <v>2356</v>
      </c>
      <c r="AH195" s="430" t="s">
        <v>2357</v>
      </c>
      <c r="AI195" s="250">
        <v>115</v>
      </c>
      <c r="AO195" s="250" t="s">
        <v>1564</v>
      </c>
    </row>
    <row r="196" spans="1:44" hidden="1">
      <c r="A196">
        <v>0</v>
      </c>
      <c r="B196" s="250">
        <v>210538</v>
      </c>
      <c r="C196" s="250">
        <v>81507</v>
      </c>
      <c r="D196" s="250">
        <v>112368</v>
      </c>
      <c r="F196" s="250" t="e">
        <v>#N/A</v>
      </c>
      <c r="G196" s="250" t="e">
        <v>#N/A</v>
      </c>
      <c r="H196" s="250" t="e">
        <v>#N/A</v>
      </c>
      <c r="I196" s="250" t="s">
        <v>1504</v>
      </c>
      <c r="J196" s="250">
        <v>0</v>
      </c>
      <c r="K196" s="250">
        <v>0</v>
      </c>
      <c r="L196" s="250">
        <v>0</v>
      </c>
      <c r="M196" s="250" t="s">
        <v>1905</v>
      </c>
      <c r="N196" s="250" t="s">
        <v>2358</v>
      </c>
      <c r="O196" s="250" t="s">
        <v>2359</v>
      </c>
      <c r="P196" s="250" t="s">
        <v>1215</v>
      </c>
      <c r="Q196" s="415">
        <v>44743</v>
      </c>
      <c r="R196" s="415"/>
      <c r="S196" s="415">
        <v>44348</v>
      </c>
      <c r="T196" s="415">
        <v>43787</v>
      </c>
      <c r="U196" s="430" t="s">
        <v>1578</v>
      </c>
      <c r="V196" s="416">
        <v>510000</v>
      </c>
      <c r="W196" s="431">
        <v>2020</v>
      </c>
      <c r="X196" s="416">
        <v>535818.75</v>
      </c>
      <c r="Y196" s="416">
        <v>679553</v>
      </c>
      <c r="AA196" s="416">
        <v>0</v>
      </c>
      <c r="AC196" s="430" t="s">
        <v>1568</v>
      </c>
      <c r="AD196" s="430">
        <v>640280</v>
      </c>
      <c r="AE196" s="430" t="s">
        <v>2360</v>
      </c>
      <c r="AH196" s="430" t="s">
        <v>2361</v>
      </c>
      <c r="AI196" s="250">
        <v>138</v>
      </c>
      <c r="AN196" s="250" t="s">
        <v>1840</v>
      </c>
      <c r="AO196" s="250" t="s">
        <v>1840</v>
      </c>
    </row>
    <row r="197" spans="1:44" hidden="1">
      <c r="A197">
        <v>0</v>
      </c>
      <c r="B197" s="250">
        <v>210539</v>
      </c>
      <c r="C197" s="250">
        <v>81508</v>
      </c>
      <c r="D197" s="250">
        <v>112369</v>
      </c>
      <c r="F197" s="250" t="e">
        <v>#N/A</v>
      </c>
      <c r="G197" s="250" t="e">
        <v>#N/A</v>
      </c>
      <c r="H197" s="250" t="e">
        <v>#N/A</v>
      </c>
      <c r="I197" s="250" t="s">
        <v>1504</v>
      </c>
      <c r="J197" s="250" t="e">
        <v>#N/A</v>
      </c>
      <c r="K197" s="250" t="e">
        <v>#N/A</v>
      </c>
      <c r="L197" s="250" t="e">
        <v>#N/A</v>
      </c>
      <c r="M197" s="250" t="s">
        <v>2362</v>
      </c>
      <c r="N197" s="250" t="s">
        <v>2363</v>
      </c>
      <c r="O197" s="250" t="s">
        <v>2364</v>
      </c>
      <c r="P197" s="250" t="s">
        <v>1215</v>
      </c>
      <c r="Q197" s="415">
        <v>44377</v>
      </c>
      <c r="R197" s="415"/>
      <c r="S197" s="415">
        <v>44348</v>
      </c>
      <c r="T197" s="415">
        <v>43787</v>
      </c>
      <c r="U197" s="430" t="s">
        <v>1578</v>
      </c>
      <c r="V197" s="416">
        <v>311400</v>
      </c>
      <c r="W197" s="431">
        <v>2019</v>
      </c>
      <c r="X197" s="416">
        <v>327164.625</v>
      </c>
      <c r="Y197" s="416">
        <v>259864</v>
      </c>
      <c r="AA197" s="416">
        <v>0</v>
      </c>
      <c r="AC197" s="430" t="s">
        <v>1584</v>
      </c>
      <c r="AD197" s="430">
        <v>542978</v>
      </c>
      <c r="AE197" s="430" t="s">
        <v>2365</v>
      </c>
      <c r="AH197" s="430" t="s">
        <v>2366</v>
      </c>
      <c r="AI197" s="250">
        <v>161</v>
      </c>
      <c r="AM197" s="250" t="s">
        <v>1564</v>
      </c>
      <c r="AN197" s="250" t="s">
        <v>1564</v>
      </c>
      <c r="AO197" s="250" t="s">
        <v>1564</v>
      </c>
    </row>
    <row r="198" spans="1:44" hidden="1">
      <c r="A198">
        <v>0</v>
      </c>
      <c r="B198" s="250">
        <v>210539</v>
      </c>
      <c r="C198" s="250">
        <v>81509</v>
      </c>
      <c r="D198" s="250">
        <v>112370</v>
      </c>
      <c r="F198" s="250" t="e">
        <v>#N/A</v>
      </c>
      <c r="G198" s="250" t="e">
        <v>#N/A</v>
      </c>
      <c r="H198" s="250" t="e">
        <v>#N/A</v>
      </c>
      <c r="I198" s="250" t="s">
        <v>1504</v>
      </c>
      <c r="J198" s="250">
        <v>0</v>
      </c>
      <c r="K198" s="250">
        <v>0</v>
      </c>
      <c r="L198" s="250">
        <v>0</v>
      </c>
      <c r="M198" s="250" t="s">
        <v>2362</v>
      </c>
      <c r="N198" s="250" t="s">
        <v>2367</v>
      </c>
      <c r="O198" s="250" t="s">
        <v>2368</v>
      </c>
      <c r="P198" s="250" t="s">
        <v>1215</v>
      </c>
      <c r="Q198" s="415">
        <v>44098</v>
      </c>
      <c r="R198" s="415"/>
      <c r="S198" s="415">
        <v>44348</v>
      </c>
      <c r="T198" s="415">
        <v>43787</v>
      </c>
      <c r="U198" s="430" t="s">
        <v>1578</v>
      </c>
      <c r="V198" s="416">
        <v>468500</v>
      </c>
      <c r="W198" s="431">
        <v>2019</v>
      </c>
      <c r="X198" s="416">
        <v>480212.5</v>
      </c>
      <c r="Y198" s="416">
        <v>400871</v>
      </c>
      <c r="AA198" s="416">
        <v>400871</v>
      </c>
      <c r="AB198" s="250" t="s">
        <v>1706</v>
      </c>
      <c r="AC198" s="430" t="s">
        <v>1563</v>
      </c>
      <c r="AD198" s="430">
        <v>542997</v>
      </c>
      <c r="AE198" s="430" t="s">
        <v>2369</v>
      </c>
      <c r="AH198" s="430" t="s">
        <v>2370</v>
      </c>
      <c r="AI198" s="250">
        <v>161</v>
      </c>
      <c r="AM198" s="250" t="s">
        <v>1564</v>
      </c>
      <c r="AO198" s="250" t="s">
        <v>1564</v>
      </c>
    </row>
    <row r="199" spans="1:44" hidden="1">
      <c r="A199">
        <v>0</v>
      </c>
      <c r="B199" s="250">
        <v>210539</v>
      </c>
      <c r="C199" s="250">
        <v>81511</v>
      </c>
      <c r="D199" s="250">
        <v>112372</v>
      </c>
      <c r="F199" s="250" t="e">
        <v>#N/A</v>
      </c>
      <c r="G199" s="250" t="e">
        <v>#N/A</v>
      </c>
      <c r="H199" s="250" t="e">
        <v>#N/A</v>
      </c>
      <c r="I199" s="250" t="s">
        <v>1504</v>
      </c>
      <c r="J199" s="250">
        <v>0</v>
      </c>
      <c r="K199" s="250">
        <v>0</v>
      </c>
      <c r="L199" s="250">
        <v>0</v>
      </c>
      <c r="M199" s="250" t="s">
        <v>2362</v>
      </c>
      <c r="N199" s="250" t="s">
        <v>2371</v>
      </c>
      <c r="O199" s="250" t="s">
        <v>2372</v>
      </c>
      <c r="P199" s="250" t="s">
        <v>1215</v>
      </c>
      <c r="Q199" s="415">
        <v>44561</v>
      </c>
      <c r="R199" s="415"/>
      <c r="S199" s="415">
        <v>44348</v>
      </c>
      <c r="T199" s="415">
        <v>43787</v>
      </c>
      <c r="U199" s="430" t="s">
        <v>1578</v>
      </c>
      <c r="V199" s="416">
        <v>898600</v>
      </c>
      <c r="W199" s="431">
        <v>2019</v>
      </c>
      <c r="X199" s="416">
        <v>944091.625</v>
      </c>
      <c r="Y199" s="416">
        <v>1348442</v>
      </c>
      <c r="AA199" s="416">
        <v>0</v>
      </c>
      <c r="AC199" s="430" t="s">
        <v>1584</v>
      </c>
      <c r="AD199" s="430">
        <v>542993</v>
      </c>
      <c r="AE199" s="430" t="s">
        <v>2373</v>
      </c>
      <c r="AH199" s="430" t="s">
        <v>2374</v>
      </c>
      <c r="AI199" s="250">
        <v>161</v>
      </c>
      <c r="AM199" s="250" t="s">
        <v>1564</v>
      </c>
    </row>
    <row r="200" spans="1:44" hidden="1">
      <c r="A200">
        <v>0</v>
      </c>
      <c r="B200" s="250">
        <v>210545</v>
      </c>
      <c r="C200" s="250">
        <v>81513</v>
      </c>
      <c r="D200" s="250">
        <v>112377</v>
      </c>
      <c r="F200" s="250" t="e">
        <v>#N/A</v>
      </c>
      <c r="G200" s="250" t="e">
        <v>#N/A</v>
      </c>
      <c r="H200" s="250" t="e">
        <v>#N/A</v>
      </c>
      <c r="I200" s="250" t="s">
        <v>1504</v>
      </c>
      <c r="J200" s="250">
        <v>0</v>
      </c>
      <c r="K200" s="250">
        <v>0</v>
      </c>
      <c r="L200" s="250">
        <v>0</v>
      </c>
      <c r="M200" s="250" t="s">
        <v>1834</v>
      </c>
      <c r="N200" s="250" t="s">
        <v>2375</v>
      </c>
      <c r="O200" s="250" t="s">
        <v>2376</v>
      </c>
      <c r="P200" s="250" t="s">
        <v>1215</v>
      </c>
      <c r="Q200" s="415">
        <v>46600</v>
      </c>
      <c r="R200" s="415"/>
      <c r="S200" s="415">
        <v>44348</v>
      </c>
      <c r="T200" s="415">
        <v>43787</v>
      </c>
      <c r="U200" s="430" t="s">
        <v>1578</v>
      </c>
      <c r="V200" s="416">
        <v>828359</v>
      </c>
      <c r="W200" s="431">
        <v>2020</v>
      </c>
      <c r="X200" s="416">
        <v>870294.67437499994</v>
      </c>
      <c r="Y200" s="416">
        <v>838500</v>
      </c>
      <c r="AA200" s="416">
        <v>0</v>
      </c>
      <c r="AC200" s="430" t="s">
        <v>1568</v>
      </c>
      <c r="AD200" s="430">
        <v>520814</v>
      </c>
      <c r="AE200" s="430" t="s">
        <v>1876</v>
      </c>
      <c r="AH200" s="430" t="s">
        <v>2377</v>
      </c>
      <c r="AI200" s="250">
        <v>138</v>
      </c>
    </row>
    <row r="201" spans="1:44" hidden="1">
      <c r="A201">
        <v>0</v>
      </c>
      <c r="B201" s="250">
        <v>210545</v>
      </c>
      <c r="C201" s="250">
        <v>81514</v>
      </c>
      <c r="D201" s="250">
        <v>112378</v>
      </c>
      <c r="F201" s="250" t="e">
        <v>#N/A</v>
      </c>
      <c r="G201" s="250" t="e">
        <v>#N/A</v>
      </c>
      <c r="H201" s="250" t="e">
        <v>#N/A</v>
      </c>
      <c r="I201" s="250" t="s">
        <v>1504</v>
      </c>
      <c r="J201" s="250">
        <v>0</v>
      </c>
      <c r="K201" s="250">
        <v>0</v>
      </c>
      <c r="L201" s="250">
        <v>0</v>
      </c>
      <c r="M201" s="250" t="s">
        <v>1834</v>
      </c>
      <c r="N201" s="250" t="s">
        <v>2378</v>
      </c>
      <c r="O201" s="250" t="s">
        <v>2379</v>
      </c>
      <c r="P201" s="250" t="s">
        <v>1215</v>
      </c>
      <c r="Q201" s="415">
        <v>44348</v>
      </c>
      <c r="R201" s="415"/>
      <c r="S201" s="415">
        <v>44348</v>
      </c>
      <c r="T201" s="415">
        <v>43787</v>
      </c>
      <c r="U201" s="430" t="s">
        <v>1578</v>
      </c>
      <c r="V201" s="416">
        <v>52400</v>
      </c>
      <c r="W201" s="431">
        <v>2020</v>
      </c>
      <c r="X201" s="416">
        <v>53710</v>
      </c>
      <c r="Y201" s="416">
        <v>52400</v>
      </c>
      <c r="AA201" s="416">
        <v>0</v>
      </c>
      <c r="AC201" s="430" t="s">
        <v>1568</v>
      </c>
      <c r="AD201" s="430">
        <v>521088</v>
      </c>
      <c r="AE201" s="430" t="s">
        <v>2380</v>
      </c>
      <c r="AH201" s="430" t="s">
        <v>2381</v>
      </c>
      <c r="AI201" s="250">
        <v>69</v>
      </c>
      <c r="AN201" s="250" t="s">
        <v>1840</v>
      </c>
      <c r="AO201" s="250" t="s">
        <v>1840</v>
      </c>
    </row>
    <row r="202" spans="1:44" hidden="1">
      <c r="A202">
        <v>0</v>
      </c>
      <c r="B202" s="250">
        <v>210545</v>
      </c>
      <c r="C202" s="250">
        <v>81515</v>
      </c>
      <c r="D202" s="250">
        <v>112379</v>
      </c>
      <c r="F202" s="250" t="e">
        <v>#N/A</v>
      </c>
      <c r="G202" s="250" t="e">
        <v>#N/A</v>
      </c>
      <c r="H202" s="250" t="e">
        <v>#N/A</v>
      </c>
      <c r="I202" s="250" t="s">
        <v>1504</v>
      </c>
      <c r="J202" s="250">
        <v>0</v>
      </c>
      <c r="K202" s="250">
        <v>0</v>
      </c>
      <c r="L202" s="250">
        <v>0</v>
      </c>
      <c r="M202" s="250" t="s">
        <v>1834</v>
      </c>
      <c r="N202" s="250" t="s">
        <v>2382</v>
      </c>
      <c r="O202" s="250" t="s">
        <v>2383</v>
      </c>
      <c r="P202" s="250" t="s">
        <v>1215</v>
      </c>
      <c r="Q202" s="415">
        <v>44924</v>
      </c>
      <c r="R202" s="415"/>
      <c r="S202" s="415">
        <v>44348</v>
      </c>
      <c r="T202" s="415">
        <v>43787</v>
      </c>
      <c r="U202" s="430" t="s">
        <v>1578</v>
      </c>
      <c r="V202" s="416">
        <v>822500</v>
      </c>
      <c r="W202" s="431">
        <v>2020</v>
      </c>
      <c r="X202" s="416">
        <v>864139.0625</v>
      </c>
      <c r="Y202" s="416">
        <v>4100000</v>
      </c>
      <c r="AA202" s="416">
        <v>0</v>
      </c>
      <c r="AC202" s="430" t="s">
        <v>1568</v>
      </c>
      <c r="AD202" s="430">
        <v>520999</v>
      </c>
      <c r="AE202" s="430" t="s">
        <v>1947</v>
      </c>
      <c r="AH202" s="430" t="s">
        <v>2384</v>
      </c>
      <c r="AN202" s="250" t="s">
        <v>1840</v>
      </c>
      <c r="AO202" s="250" t="s">
        <v>1840</v>
      </c>
    </row>
    <row r="203" spans="1:44" hidden="1">
      <c r="A203">
        <v>0</v>
      </c>
      <c r="B203" s="250">
        <v>210545</v>
      </c>
      <c r="C203" s="250">
        <v>81515</v>
      </c>
      <c r="D203" s="250">
        <v>112380</v>
      </c>
      <c r="F203" s="250" t="e">
        <v>#N/A</v>
      </c>
      <c r="G203" s="250" t="e">
        <v>#N/A</v>
      </c>
      <c r="H203" s="250" t="e">
        <v>#N/A</v>
      </c>
      <c r="I203" s="250" t="s">
        <v>1504</v>
      </c>
      <c r="J203" s="250">
        <v>0</v>
      </c>
      <c r="K203" s="250">
        <v>0</v>
      </c>
      <c r="L203" s="250">
        <v>0</v>
      </c>
      <c r="M203" s="250" t="s">
        <v>1834</v>
      </c>
      <c r="N203" s="250" t="s">
        <v>2382</v>
      </c>
      <c r="O203" s="250" t="s">
        <v>2385</v>
      </c>
      <c r="P203" s="250" t="s">
        <v>1215</v>
      </c>
      <c r="Q203" s="415">
        <v>44713</v>
      </c>
      <c r="R203" s="415"/>
      <c r="S203" s="415">
        <v>44348</v>
      </c>
      <c r="T203" s="415">
        <v>43787</v>
      </c>
      <c r="U203" s="430" t="s">
        <v>1578</v>
      </c>
      <c r="V203" s="416">
        <v>128300</v>
      </c>
      <c r="W203" s="431">
        <v>2020</v>
      </c>
      <c r="X203" s="416">
        <v>134795.1875</v>
      </c>
      <c r="Y203" s="416">
        <v>204000</v>
      </c>
      <c r="AA203" s="416">
        <v>0</v>
      </c>
      <c r="AC203" s="430" t="s">
        <v>1568</v>
      </c>
      <c r="AD203" s="430">
        <v>520995</v>
      </c>
      <c r="AE203" s="430" t="s">
        <v>1947</v>
      </c>
      <c r="AH203" s="430" t="s">
        <v>2386</v>
      </c>
      <c r="AN203" s="250" t="s">
        <v>1840</v>
      </c>
      <c r="AO203" s="250" t="s">
        <v>1840</v>
      </c>
    </row>
    <row r="204" spans="1:44" hidden="1">
      <c r="A204">
        <v>0</v>
      </c>
      <c r="B204" s="250">
        <v>210542</v>
      </c>
      <c r="C204" s="250">
        <v>81516</v>
      </c>
      <c r="D204" s="250">
        <v>112381</v>
      </c>
      <c r="F204" s="250" t="e">
        <v>#N/A</v>
      </c>
      <c r="G204" s="250" t="e">
        <v>#N/A</v>
      </c>
      <c r="H204" s="250" t="e">
        <v>#N/A</v>
      </c>
      <c r="I204" s="250" t="s">
        <v>1504</v>
      </c>
      <c r="J204" s="250">
        <v>0</v>
      </c>
      <c r="K204" s="250">
        <v>0</v>
      </c>
      <c r="L204" s="250">
        <v>0</v>
      </c>
      <c r="M204" s="250" t="s">
        <v>1869</v>
      </c>
      <c r="N204" s="250" t="s">
        <v>2387</v>
      </c>
      <c r="O204" s="250" t="s">
        <v>2388</v>
      </c>
      <c r="P204" s="250" t="s">
        <v>1215</v>
      </c>
      <c r="Q204" s="415">
        <v>44713</v>
      </c>
      <c r="R204" s="415"/>
      <c r="S204" s="415">
        <v>44287</v>
      </c>
      <c r="T204" s="415">
        <v>43787</v>
      </c>
      <c r="U204" s="430" t="s">
        <v>1578</v>
      </c>
      <c r="V204" s="416">
        <v>3067168.2</v>
      </c>
      <c r="W204" s="431">
        <v>2020</v>
      </c>
      <c r="X204" s="416">
        <v>3222443.5901250001</v>
      </c>
      <c r="Y204" s="416">
        <v>3393918</v>
      </c>
      <c r="AA204" s="416">
        <v>0</v>
      </c>
      <c r="AC204" s="430" t="s">
        <v>1568</v>
      </c>
      <c r="AD204" s="430">
        <v>533322</v>
      </c>
      <c r="AE204" s="430" t="s">
        <v>2389</v>
      </c>
      <c r="AF204" s="430">
        <v>533337</v>
      </c>
      <c r="AG204" s="430" t="s">
        <v>2390</v>
      </c>
      <c r="AH204" s="430" t="s">
        <v>2391</v>
      </c>
      <c r="AI204" s="250">
        <v>115</v>
      </c>
      <c r="AJ204" s="250">
        <v>4</v>
      </c>
      <c r="AM204" s="250" t="s">
        <v>1564</v>
      </c>
      <c r="AN204" s="250" t="s">
        <v>1564</v>
      </c>
    </row>
    <row r="205" spans="1:44" hidden="1">
      <c r="A205">
        <v>0</v>
      </c>
      <c r="B205" s="250">
        <v>210605</v>
      </c>
      <c r="C205" s="250">
        <v>81516</v>
      </c>
      <c r="D205" s="250">
        <v>112383</v>
      </c>
      <c r="F205" s="250" t="e">
        <v>#N/A</v>
      </c>
      <c r="G205" s="250" t="e">
        <v>#N/A</v>
      </c>
      <c r="H205" s="250" t="e">
        <v>#N/A</v>
      </c>
      <c r="I205" s="250" t="s">
        <v>1504</v>
      </c>
      <c r="J205" s="250">
        <v>0</v>
      </c>
      <c r="K205" s="250">
        <v>0</v>
      </c>
      <c r="L205" s="250">
        <v>0</v>
      </c>
      <c r="M205" s="250" t="s">
        <v>1869</v>
      </c>
      <c r="N205" s="250" t="s">
        <v>2387</v>
      </c>
      <c r="O205" s="250" t="s">
        <v>2392</v>
      </c>
      <c r="P205" s="250" t="s">
        <v>1215</v>
      </c>
      <c r="Q205" s="415">
        <v>44713</v>
      </c>
      <c r="R205" s="415"/>
      <c r="S205" s="415">
        <v>44287</v>
      </c>
      <c r="T205" s="415">
        <v>44257</v>
      </c>
      <c r="U205" s="430" t="s">
        <v>1578</v>
      </c>
      <c r="V205" s="416">
        <v>9204123</v>
      </c>
      <c r="W205" s="431">
        <v>2020</v>
      </c>
      <c r="X205" s="416">
        <v>9670081.7268749997</v>
      </c>
      <c r="Y205" s="416">
        <v>10675598</v>
      </c>
      <c r="AA205" s="416">
        <v>0</v>
      </c>
      <c r="AC205" s="430" t="s">
        <v>1568</v>
      </c>
      <c r="AD205" s="430">
        <v>533338</v>
      </c>
      <c r="AE205" s="430" t="s">
        <v>2393</v>
      </c>
      <c r="AF205" s="430">
        <v>533338</v>
      </c>
      <c r="AG205" s="430" t="s">
        <v>2393</v>
      </c>
      <c r="AH205" s="430" t="s">
        <v>2394</v>
      </c>
      <c r="AI205" s="250">
        <v>115</v>
      </c>
      <c r="AJ205" s="250">
        <v>2.2000000000000002</v>
      </c>
      <c r="AM205" s="250" t="s">
        <v>1564</v>
      </c>
      <c r="AN205" s="250" t="s">
        <v>1564</v>
      </c>
    </row>
    <row r="206" spans="1:44">
      <c r="A206"/>
      <c r="C206" s="250">
        <v>81657</v>
      </c>
      <c r="D206" s="250">
        <v>122665</v>
      </c>
      <c r="F206" s="250" t="e">
        <v>#N/A</v>
      </c>
      <c r="G206" s="250" t="e">
        <v>#N/A</v>
      </c>
      <c r="H206" s="250" t="e">
        <v>#N/A</v>
      </c>
      <c r="I206" s="250" t="s">
        <v>1504</v>
      </c>
      <c r="J206" s="442" t="s">
        <v>2740</v>
      </c>
      <c r="K206" s="250">
        <v>0</v>
      </c>
      <c r="M206" s="250" t="s">
        <v>1219</v>
      </c>
      <c r="N206" s="430" t="s">
        <v>2101</v>
      </c>
      <c r="O206" s="430" t="s">
        <v>1746</v>
      </c>
      <c r="P206" s="430" t="s">
        <v>1386</v>
      </c>
      <c r="R206" s="434"/>
      <c r="U206" s="430" t="s">
        <v>1590</v>
      </c>
      <c r="Y206" s="416">
        <v>1388819</v>
      </c>
      <c r="Z206" s="433"/>
      <c r="AA206" s="416">
        <v>0</v>
      </c>
      <c r="AC206" s="430" t="s">
        <v>1591</v>
      </c>
      <c r="AH206" s="430" t="s">
        <v>1747</v>
      </c>
      <c r="AI206" s="434">
        <v>345</v>
      </c>
      <c r="AJ206" s="250">
        <v>0.18</v>
      </c>
      <c r="AN206" s="250" t="s">
        <v>1840</v>
      </c>
      <c r="AO206" s="250" t="s">
        <v>1840</v>
      </c>
      <c r="AP206" s="250" t="s">
        <v>1564</v>
      </c>
      <c r="AR206" s="438" t="s">
        <v>2395</v>
      </c>
    </row>
    <row r="207" spans="1:44">
      <c r="A207"/>
      <c r="C207" s="250">
        <v>81657</v>
      </c>
      <c r="D207" s="250">
        <v>122666</v>
      </c>
      <c r="F207" s="250" t="e">
        <v>#N/A</v>
      </c>
      <c r="G207" s="250" t="e">
        <v>#N/A</v>
      </c>
      <c r="H207" s="250" t="e">
        <v>#N/A</v>
      </c>
      <c r="I207" s="250" t="s">
        <v>1504</v>
      </c>
      <c r="J207" s="442" t="s">
        <v>2740</v>
      </c>
      <c r="K207" s="250">
        <v>0</v>
      </c>
      <c r="M207" s="250" t="s">
        <v>1219</v>
      </c>
      <c r="N207" s="430" t="s">
        <v>2101</v>
      </c>
      <c r="O207" s="430" t="s">
        <v>1748</v>
      </c>
      <c r="P207" s="430" t="s">
        <v>1386</v>
      </c>
      <c r="R207" s="434"/>
      <c r="U207" s="430" t="s">
        <v>1590</v>
      </c>
      <c r="Y207" s="416">
        <v>10361130</v>
      </c>
      <c r="Z207" s="433"/>
      <c r="AA207" s="416">
        <v>0</v>
      </c>
      <c r="AC207" s="430" t="s">
        <v>1591</v>
      </c>
      <c r="AH207" s="430" t="s">
        <v>1749</v>
      </c>
      <c r="AI207" s="434">
        <v>345</v>
      </c>
      <c r="AN207" s="250" t="s">
        <v>1840</v>
      </c>
      <c r="AO207" s="250" t="s">
        <v>1840</v>
      </c>
      <c r="AP207" s="250" t="s">
        <v>1564</v>
      </c>
      <c r="AR207" s="438" t="s">
        <v>2395</v>
      </c>
    </row>
    <row r="208" spans="1:44" hidden="1">
      <c r="A208">
        <v>0</v>
      </c>
      <c r="B208" s="250">
        <v>210545</v>
      </c>
      <c r="C208" s="250">
        <v>81525</v>
      </c>
      <c r="D208" s="250">
        <v>112395</v>
      </c>
      <c r="F208" s="250" t="e">
        <v>#N/A</v>
      </c>
      <c r="G208" s="250" t="e">
        <v>#N/A</v>
      </c>
      <c r="H208" s="250" t="e">
        <v>#N/A</v>
      </c>
      <c r="I208" s="250" t="s">
        <v>1504</v>
      </c>
      <c r="J208" s="250">
        <v>0</v>
      </c>
      <c r="K208" s="250">
        <v>0</v>
      </c>
      <c r="L208" s="250">
        <v>0</v>
      </c>
      <c r="M208" s="250" t="s">
        <v>1834</v>
      </c>
      <c r="N208" s="250" t="s">
        <v>2396</v>
      </c>
      <c r="O208" s="250" t="s">
        <v>2397</v>
      </c>
      <c r="P208" s="250" t="s">
        <v>1215</v>
      </c>
      <c r="Q208" s="415">
        <v>45989</v>
      </c>
      <c r="R208" s="415"/>
      <c r="S208" s="415">
        <v>44348</v>
      </c>
      <c r="T208" s="415">
        <v>43787</v>
      </c>
      <c r="U208" s="430" t="s">
        <v>1578</v>
      </c>
      <c r="V208" s="416">
        <v>400000</v>
      </c>
      <c r="W208" s="431">
        <v>2020</v>
      </c>
      <c r="X208" s="416">
        <v>420250</v>
      </c>
      <c r="Y208" s="416">
        <v>400000</v>
      </c>
      <c r="AA208" s="416">
        <v>0</v>
      </c>
      <c r="AC208" s="430" t="s">
        <v>1568</v>
      </c>
      <c r="AD208" s="430">
        <v>520929</v>
      </c>
      <c r="AE208" s="430" t="s">
        <v>2398</v>
      </c>
      <c r="AH208" s="430" t="s">
        <v>2399</v>
      </c>
      <c r="AI208" s="250" t="s">
        <v>2400</v>
      </c>
    </row>
    <row r="209" spans="1:43" hidden="1">
      <c r="A209">
        <v>0</v>
      </c>
      <c r="B209" s="250">
        <v>210642</v>
      </c>
      <c r="C209" s="250">
        <v>81529</v>
      </c>
      <c r="D209" s="250">
        <v>112399</v>
      </c>
      <c r="F209" s="250" t="e">
        <v>#N/A</v>
      </c>
      <c r="G209" s="250" t="e">
        <v>#N/A</v>
      </c>
      <c r="H209" s="250" t="e">
        <v>#N/A</v>
      </c>
      <c r="I209" s="250" t="s">
        <v>1504</v>
      </c>
      <c r="J209" s="250" t="e">
        <v>#N/A</v>
      </c>
      <c r="K209" s="250" t="e">
        <v>#N/A</v>
      </c>
      <c r="L209" s="250" t="e">
        <v>#N/A</v>
      </c>
      <c r="M209" s="250" t="s">
        <v>2027</v>
      </c>
      <c r="N209" s="250" t="s">
        <v>2401</v>
      </c>
      <c r="O209" s="250" t="s">
        <v>2402</v>
      </c>
      <c r="P209" s="250" t="s">
        <v>1215</v>
      </c>
      <c r="Q209" s="420"/>
      <c r="R209" s="420"/>
      <c r="S209" s="415">
        <v>45078</v>
      </c>
      <c r="T209" s="415">
        <v>44631</v>
      </c>
      <c r="U209" s="430" t="s">
        <v>1897</v>
      </c>
      <c r="V209" s="416">
        <v>231742</v>
      </c>
      <c r="W209" s="431">
        <v>2022</v>
      </c>
      <c r="X209" s="416">
        <v>231742</v>
      </c>
      <c r="Y209" s="416">
        <v>231742</v>
      </c>
      <c r="AA209" s="416">
        <v>0</v>
      </c>
      <c r="AC209" s="430" t="s">
        <v>1591</v>
      </c>
      <c r="AD209" s="430">
        <v>526269</v>
      </c>
      <c r="AE209" s="430" t="s">
        <v>2403</v>
      </c>
      <c r="AF209" s="430">
        <v>526337</v>
      </c>
      <c r="AG209" s="430" t="s">
        <v>2404</v>
      </c>
      <c r="AH209" s="430" t="s">
        <v>2405</v>
      </c>
      <c r="AI209" s="250">
        <v>230</v>
      </c>
      <c r="AN209" s="250" t="s">
        <v>1840</v>
      </c>
      <c r="AO209" s="250" t="s">
        <v>1840</v>
      </c>
    </row>
    <row r="210" spans="1:43" hidden="1">
      <c r="A210">
        <v>0</v>
      </c>
      <c r="B210" s="250">
        <v>210642</v>
      </c>
      <c r="C210" s="250">
        <v>81529</v>
      </c>
      <c r="D210" s="250">
        <v>112401</v>
      </c>
      <c r="F210" s="250" t="e">
        <v>#N/A</v>
      </c>
      <c r="G210" s="250" t="e">
        <v>#N/A</v>
      </c>
      <c r="H210" s="250" t="e">
        <v>#N/A</v>
      </c>
      <c r="I210" s="250" t="s">
        <v>1504</v>
      </c>
      <c r="J210" s="250" t="e">
        <v>#N/A</v>
      </c>
      <c r="K210" s="250" t="e">
        <v>#N/A</v>
      </c>
      <c r="L210" s="250" t="e">
        <v>#N/A</v>
      </c>
      <c r="M210" s="250" t="s">
        <v>2027</v>
      </c>
      <c r="N210" s="250" t="s">
        <v>2401</v>
      </c>
      <c r="O210" s="250" t="s">
        <v>2406</v>
      </c>
      <c r="P210" s="250" t="s">
        <v>1215</v>
      </c>
      <c r="Q210" s="415">
        <v>44713</v>
      </c>
      <c r="R210" s="415"/>
      <c r="S210" s="415">
        <v>45078</v>
      </c>
      <c r="T210" s="415">
        <v>44631</v>
      </c>
      <c r="U210" s="430" t="s">
        <v>1897</v>
      </c>
      <c r="W210" s="431">
        <v>2022</v>
      </c>
      <c r="X210" s="416">
        <v>0</v>
      </c>
      <c r="AA210" s="416">
        <v>0</v>
      </c>
      <c r="AC210" s="430" t="s">
        <v>1568</v>
      </c>
      <c r="AD210" s="430">
        <v>526269</v>
      </c>
      <c r="AE210" s="430" t="s">
        <v>2403</v>
      </c>
      <c r="AF210" s="430">
        <v>526337</v>
      </c>
      <c r="AG210" s="430" t="s">
        <v>2404</v>
      </c>
      <c r="AH210" s="430" t="s">
        <v>2405</v>
      </c>
      <c r="AI210" s="250">
        <v>230</v>
      </c>
      <c r="AN210" s="250" t="s">
        <v>1840</v>
      </c>
      <c r="AO210" s="250" t="s">
        <v>1840</v>
      </c>
    </row>
    <row r="211" spans="1:43" hidden="1">
      <c r="A211">
        <v>0</v>
      </c>
      <c r="B211" s="250">
        <v>210540</v>
      </c>
      <c r="C211" s="250">
        <v>81532</v>
      </c>
      <c r="D211" s="250">
        <v>112402</v>
      </c>
      <c r="F211" s="250" t="e">
        <v>#N/A</v>
      </c>
      <c r="G211" s="250" t="e">
        <v>#N/A</v>
      </c>
      <c r="H211" s="250" t="e">
        <v>#N/A</v>
      </c>
      <c r="I211" s="250" t="s">
        <v>1504</v>
      </c>
      <c r="J211" s="250">
        <v>0</v>
      </c>
      <c r="K211" s="250">
        <v>0</v>
      </c>
      <c r="L211" s="250">
        <v>0</v>
      </c>
      <c r="M211" s="250" t="s">
        <v>1866</v>
      </c>
      <c r="N211" s="250" t="s">
        <v>2407</v>
      </c>
      <c r="O211" s="250" t="s">
        <v>2408</v>
      </c>
      <c r="P211" s="250" t="s">
        <v>1215</v>
      </c>
      <c r="Q211" s="415">
        <v>44713</v>
      </c>
      <c r="R211" s="415"/>
      <c r="S211" s="415">
        <v>44713</v>
      </c>
      <c r="T211" s="415">
        <v>43787</v>
      </c>
      <c r="U211" s="430" t="s">
        <v>1578</v>
      </c>
      <c r="V211" s="416">
        <v>16602</v>
      </c>
      <c r="W211" s="431">
        <v>2020</v>
      </c>
      <c r="X211" s="416">
        <v>17442.47625</v>
      </c>
      <c r="Y211" s="416">
        <v>16602</v>
      </c>
      <c r="AA211" s="416">
        <v>0</v>
      </c>
      <c r="AC211" s="430" t="s">
        <v>1568</v>
      </c>
      <c r="AD211" s="430">
        <v>514777</v>
      </c>
      <c r="AE211" s="430" t="s">
        <v>2409</v>
      </c>
      <c r="AF211" s="430">
        <v>520855</v>
      </c>
      <c r="AG211" s="430" t="s">
        <v>2187</v>
      </c>
      <c r="AH211" s="430" t="s">
        <v>2410</v>
      </c>
      <c r="AI211" s="250">
        <v>69</v>
      </c>
      <c r="AN211" s="250" t="s">
        <v>1840</v>
      </c>
      <c r="AO211" s="250" t="s">
        <v>1840</v>
      </c>
    </row>
    <row r="212" spans="1:43" hidden="1">
      <c r="A212">
        <v>0</v>
      </c>
      <c r="B212" s="250">
        <v>210538</v>
      </c>
      <c r="C212" s="250">
        <v>81533</v>
      </c>
      <c r="D212" s="250">
        <v>112403</v>
      </c>
      <c r="F212" s="250" t="e">
        <v>#N/A</v>
      </c>
      <c r="G212" s="250" t="e">
        <v>#N/A</v>
      </c>
      <c r="H212" s="250" t="e">
        <v>#N/A</v>
      </c>
      <c r="I212" s="250" t="s">
        <v>1504</v>
      </c>
      <c r="J212" s="250">
        <v>0</v>
      </c>
      <c r="K212" s="250">
        <v>0</v>
      </c>
      <c r="L212" s="250">
        <v>0</v>
      </c>
      <c r="M212" s="250" t="s">
        <v>1905</v>
      </c>
      <c r="N212" s="250" t="s">
        <v>2411</v>
      </c>
      <c r="O212" s="250" t="s">
        <v>2412</v>
      </c>
      <c r="P212" s="250" t="s">
        <v>1215</v>
      </c>
      <c r="Q212" s="415">
        <v>45444</v>
      </c>
      <c r="R212" s="415"/>
      <c r="S212" s="415">
        <v>44287</v>
      </c>
      <c r="T212" s="415">
        <v>43787</v>
      </c>
      <c r="U212" s="430" t="s">
        <v>1578</v>
      </c>
      <c r="V212" s="416">
        <v>608900</v>
      </c>
      <c r="W212" s="431">
        <v>2020</v>
      </c>
      <c r="X212" s="416">
        <v>639725.5625</v>
      </c>
      <c r="Y212" s="416">
        <v>608900</v>
      </c>
      <c r="AA212" s="416">
        <v>0</v>
      </c>
      <c r="AC212" s="430" t="s">
        <v>1568</v>
      </c>
      <c r="AD212" s="430">
        <v>640171</v>
      </c>
      <c r="AE212" s="430" t="s">
        <v>2413</v>
      </c>
      <c r="AH212" s="430" t="s">
        <v>2414</v>
      </c>
      <c r="AI212" s="250">
        <v>115</v>
      </c>
      <c r="AN212" s="250" t="s">
        <v>1840</v>
      </c>
      <c r="AO212" s="250" t="s">
        <v>1840</v>
      </c>
    </row>
    <row r="213" spans="1:43" hidden="1">
      <c r="A213">
        <v>0</v>
      </c>
      <c r="B213" s="250">
        <v>210538</v>
      </c>
      <c r="C213" s="250">
        <v>81533</v>
      </c>
      <c r="D213" s="250">
        <v>112404</v>
      </c>
      <c r="F213" s="250" t="e">
        <v>#N/A</v>
      </c>
      <c r="G213" s="250" t="e">
        <v>#N/A</v>
      </c>
      <c r="H213" s="250" t="e">
        <v>#N/A</v>
      </c>
      <c r="I213" s="250" t="s">
        <v>1504</v>
      </c>
      <c r="J213" s="250">
        <v>0</v>
      </c>
      <c r="K213" s="250">
        <v>0</v>
      </c>
      <c r="L213" s="250">
        <v>0</v>
      </c>
      <c r="M213" s="250" t="s">
        <v>1905</v>
      </c>
      <c r="N213" s="250" t="s">
        <v>2411</v>
      </c>
      <c r="O213" s="250" t="s">
        <v>2415</v>
      </c>
      <c r="P213" s="250" t="s">
        <v>1215</v>
      </c>
      <c r="Q213" s="415">
        <v>45444</v>
      </c>
      <c r="R213" s="415"/>
      <c r="S213" s="415">
        <v>44287</v>
      </c>
      <c r="T213" s="415">
        <v>43787</v>
      </c>
      <c r="U213" s="430" t="s">
        <v>1578</v>
      </c>
      <c r="V213" s="416">
        <v>3600000</v>
      </c>
      <c r="W213" s="431">
        <v>2020</v>
      </c>
      <c r="X213" s="416">
        <v>3782250</v>
      </c>
      <c r="Y213" s="416">
        <v>2991100</v>
      </c>
      <c r="AA213" s="416">
        <v>0</v>
      </c>
      <c r="AC213" s="430" t="s">
        <v>1568</v>
      </c>
      <c r="AD213" s="430">
        <v>640171</v>
      </c>
      <c r="AE213" s="430" t="s">
        <v>2413</v>
      </c>
      <c r="AH213" s="430" t="s">
        <v>2416</v>
      </c>
      <c r="AI213" s="250">
        <v>115</v>
      </c>
      <c r="AN213" s="250" t="s">
        <v>1840</v>
      </c>
      <c r="AO213" s="250" t="s">
        <v>1840</v>
      </c>
    </row>
    <row r="214" spans="1:43">
      <c r="A214" t="s">
        <v>2745</v>
      </c>
      <c r="B214" s="250">
        <v>210558</v>
      </c>
      <c r="C214" s="250">
        <v>81673</v>
      </c>
      <c r="D214" s="250">
        <v>122713</v>
      </c>
      <c r="F214" s="250" t="e">
        <v>#N/A</v>
      </c>
      <c r="G214" s="250" t="e">
        <v>#N/A</v>
      </c>
      <c r="H214" s="250" t="e">
        <v>#N/A</v>
      </c>
      <c r="I214" s="250" t="s">
        <v>1504</v>
      </c>
      <c r="J214" s="442" t="s">
        <v>1760</v>
      </c>
      <c r="K214" s="250" t="s">
        <v>1750</v>
      </c>
      <c r="L214" s="250" t="s">
        <v>1750</v>
      </c>
      <c r="M214" s="250" t="s">
        <v>1219</v>
      </c>
      <c r="N214" s="430" t="s">
        <v>1604</v>
      </c>
      <c r="O214" s="430" t="s">
        <v>1605</v>
      </c>
      <c r="P214" s="430" t="s">
        <v>1227</v>
      </c>
      <c r="Q214" s="415">
        <v>44713</v>
      </c>
      <c r="R214" s="436">
        <v>44727</v>
      </c>
      <c r="S214" s="415">
        <v>44713</v>
      </c>
      <c r="T214" s="415">
        <v>43980</v>
      </c>
      <c r="U214" s="430" t="s">
        <v>1606</v>
      </c>
      <c r="V214" s="416">
        <v>3160967</v>
      </c>
      <c r="W214" s="431">
        <v>2020</v>
      </c>
      <c r="X214" s="416">
        <v>3320990.9543750002</v>
      </c>
      <c r="Y214" s="416">
        <v>3160967</v>
      </c>
      <c r="Z214" s="433">
        <v>3413931</v>
      </c>
      <c r="AA214" s="416">
        <v>0</v>
      </c>
      <c r="AC214" s="430" t="s">
        <v>1568</v>
      </c>
      <c r="AD214" s="430">
        <v>510423</v>
      </c>
      <c r="AE214" s="430" t="s">
        <v>1671</v>
      </c>
      <c r="AF214" s="430">
        <v>512634</v>
      </c>
      <c r="AG214" s="430" t="s">
        <v>1672</v>
      </c>
      <c r="AH214" s="430" t="s">
        <v>1607</v>
      </c>
      <c r="AI214" s="250">
        <v>115</v>
      </c>
      <c r="AK214" s="250">
        <v>0.49</v>
      </c>
      <c r="AN214" s="250" t="s">
        <v>1564</v>
      </c>
      <c r="AO214" s="250" t="s">
        <v>1840</v>
      </c>
      <c r="AQ214" s="434" t="s">
        <v>1618</v>
      </c>
    </row>
    <row r="215" spans="1:43" hidden="1">
      <c r="A215">
        <v>0</v>
      </c>
      <c r="B215" s="250">
        <v>210515</v>
      </c>
      <c r="C215" s="250">
        <v>81581</v>
      </c>
      <c r="D215" s="250">
        <v>112510</v>
      </c>
      <c r="F215" s="250" t="e">
        <v>#N/A</v>
      </c>
      <c r="G215" s="250" t="e">
        <v>#N/A</v>
      </c>
      <c r="H215" s="250" t="e">
        <v>#N/A</v>
      </c>
      <c r="I215" s="250" t="s">
        <v>1504</v>
      </c>
      <c r="J215" s="250">
        <v>0</v>
      </c>
      <c r="K215" s="250">
        <v>0</v>
      </c>
      <c r="L215" s="250">
        <v>0</v>
      </c>
      <c r="M215" s="250" t="s">
        <v>2027</v>
      </c>
      <c r="N215" s="250" t="s">
        <v>2417</v>
      </c>
      <c r="O215" s="250" t="s">
        <v>2418</v>
      </c>
      <c r="P215" s="250" t="s">
        <v>1215</v>
      </c>
      <c r="Q215" s="415">
        <v>44713</v>
      </c>
      <c r="R215" s="415"/>
      <c r="S215" s="415">
        <v>44713</v>
      </c>
      <c r="T215" s="415">
        <v>43623</v>
      </c>
      <c r="U215" s="430" t="s">
        <v>2419</v>
      </c>
      <c r="V215" s="416">
        <v>3165684</v>
      </c>
      <c r="W215" s="431">
        <v>2019</v>
      </c>
      <c r="X215" s="416">
        <v>3409095.4054840002</v>
      </c>
      <c r="Y215" s="416">
        <v>0</v>
      </c>
      <c r="AA215" s="416">
        <v>0</v>
      </c>
      <c r="AC215" s="430" t="s">
        <v>1568</v>
      </c>
      <c r="AD215" s="430">
        <v>527891</v>
      </c>
      <c r="AE215" s="430" t="s">
        <v>2420</v>
      </c>
      <c r="AF215" s="430">
        <v>528435</v>
      </c>
      <c r="AG215" s="430" t="s">
        <v>2421</v>
      </c>
      <c r="AH215" s="430" t="s">
        <v>2422</v>
      </c>
      <c r="AJ215" s="250">
        <v>3.5</v>
      </c>
      <c r="AN215" s="250" t="s">
        <v>1840</v>
      </c>
      <c r="AO215" s="250" t="s">
        <v>1840</v>
      </c>
    </row>
    <row r="216" spans="1:43" hidden="1">
      <c r="A216">
        <v>0</v>
      </c>
      <c r="B216" s="250">
        <v>210515</v>
      </c>
      <c r="C216" s="250">
        <v>81581</v>
      </c>
      <c r="D216" s="250">
        <v>122510</v>
      </c>
      <c r="F216" s="250" t="e">
        <v>#N/A</v>
      </c>
      <c r="G216" s="250" t="e">
        <v>#N/A</v>
      </c>
      <c r="H216" s="250" t="e">
        <v>#N/A</v>
      </c>
      <c r="I216" s="250" t="s">
        <v>1504</v>
      </c>
      <c r="J216" s="250">
        <v>0</v>
      </c>
      <c r="K216" s="250">
        <v>0</v>
      </c>
      <c r="L216" s="250">
        <v>0</v>
      </c>
      <c r="M216" s="250" t="s">
        <v>2027</v>
      </c>
      <c r="N216" s="250" t="s">
        <v>2417</v>
      </c>
      <c r="O216" s="250" t="s">
        <v>2423</v>
      </c>
      <c r="P216" s="250" t="s">
        <v>1215</v>
      </c>
      <c r="Q216" s="415">
        <v>44713</v>
      </c>
      <c r="R216" s="415"/>
      <c r="S216" s="415">
        <v>44713</v>
      </c>
      <c r="T216" s="415">
        <v>43623</v>
      </c>
      <c r="U216" s="430" t="s">
        <v>2419</v>
      </c>
      <c r="V216" s="416">
        <v>3749224</v>
      </c>
      <c r="W216" s="431">
        <v>2019</v>
      </c>
      <c r="X216" s="416">
        <v>4037504.1578790001</v>
      </c>
      <c r="Y216" s="416">
        <v>0</v>
      </c>
      <c r="AA216" s="416">
        <v>0</v>
      </c>
      <c r="AC216" s="430" t="s">
        <v>1568</v>
      </c>
      <c r="AD216" s="430">
        <v>527362</v>
      </c>
      <c r="AE216" s="430" t="s">
        <v>2424</v>
      </c>
      <c r="AH216" s="430" t="s">
        <v>2425</v>
      </c>
      <c r="AI216" s="250">
        <v>115</v>
      </c>
      <c r="AN216" s="250" t="s">
        <v>1840</v>
      </c>
      <c r="AO216" s="250" t="s">
        <v>1840</v>
      </c>
    </row>
    <row r="217" spans="1:43" hidden="1">
      <c r="A217">
        <v>0</v>
      </c>
      <c r="B217" s="250">
        <v>210560</v>
      </c>
      <c r="C217" s="250">
        <v>81614</v>
      </c>
      <c r="D217" s="250">
        <v>122570</v>
      </c>
      <c r="F217" s="250" t="e">
        <v>#N/A</v>
      </c>
      <c r="G217" s="250" t="e">
        <v>#N/A</v>
      </c>
      <c r="H217" s="250" t="e">
        <v>#N/A</v>
      </c>
      <c r="I217" s="250" t="s">
        <v>1504</v>
      </c>
      <c r="J217" s="250">
        <v>0</v>
      </c>
      <c r="K217" s="250">
        <v>0</v>
      </c>
      <c r="L217" s="250">
        <v>0</v>
      </c>
      <c r="M217" s="250" t="s">
        <v>1894</v>
      </c>
      <c r="N217" s="250" t="s">
        <v>2426</v>
      </c>
      <c r="O217" s="250" t="s">
        <v>2427</v>
      </c>
      <c r="P217" s="250" t="s">
        <v>1215</v>
      </c>
      <c r="Q217" s="415">
        <v>44926</v>
      </c>
      <c r="R217" s="415"/>
      <c r="S217" s="415">
        <v>43617</v>
      </c>
      <c r="T217" s="415">
        <v>43992</v>
      </c>
      <c r="U217" s="430" t="s">
        <v>2428</v>
      </c>
      <c r="V217" s="416">
        <v>33155575</v>
      </c>
      <c r="W217" s="431">
        <v>2020</v>
      </c>
      <c r="X217" s="416">
        <v>34834075.984375</v>
      </c>
      <c r="Y217" s="416">
        <v>33159000</v>
      </c>
      <c r="AA217" s="416">
        <v>0</v>
      </c>
      <c r="AC217" s="430" t="s">
        <v>1568</v>
      </c>
      <c r="AD217" s="430">
        <v>659138</v>
      </c>
      <c r="AE217" s="430" t="s">
        <v>2429</v>
      </c>
      <c r="AH217" s="430" t="s">
        <v>2430</v>
      </c>
      <c r="AI217" s="250">
        <v>230</v>
      </c>
      <c r="AJ217" s="250">
        <v>30</v>
      </c>
    </row>
    <row r="218" spans="1:43" hidden="1">
      <c r="A218">
        <v>0</v>
      </c>
      <c r="B218" s="250">
        <v>210559</v>
      </c>
      <c r="C218" s="250">
        <v>81614</v>
      </c>
      <c r="D218" s="250">
        <v>122571</v>
      </c>
      <c r="F218" s="250" t="e">
        <v>#N/A</v>
      </c>
      <c r="G218" s="250" t="e">
        <v>#N/A</v>
      </c>
      <c r="H218" s="250" t="e">
        <v>#N/A</v>
      </c>
      <c r="I218" s="250" t="s">
        <v>1504</v>
      </c>
      <c r="J218" s="250">
        <v>0</v>
      </c>
      <c r="K218" s="250">
        <v>0</v>
      </c>
      <c r="L218" s="250">
        <v>0</v>
      </c>
      <c r="M218" s="250" t="s">
        <v>2431</v>
      </c>
      <c r="N218" s="250" t="s">
        <v>2426</v>
      </c>
      <c r="O218" s="250" t="s">
        <v>2432</v>
      </c>
      <c r="P218" s="250" t="s">
        <v>1215</v>
      </c>
      <c r="Q218" s="415">
        <v>44444</v>
      </c>
      <c r="R218" s="415"/>
      <c r="S218" s="415">
        <v>43617</v>
      </c>
      <c r="T218" s="415">
        <v>43992</v>
      </c>
      <c r="U218" s="430" t="s">
        <v>2428</v>
      </c>
      <c r="V218" s="416">
        <v>19235485</v>
      </c>
      <c r="W218" s="431">
        <v>2020</v>
      </c>
      <c r="X218" s="416">
        <v>19716372.125</v>
      </c>
      <c r="Y218" s="416">
        <v>19235485</v>
      </c>
      <c r="AA218" s="416">
        <v>0</v>
      </c>
      <c r="AC218" s="430" t="s">
        <v>1568</v>
      </c>
      <c r="AH218" s="430" t="s">
        <v>2433</v>
      </c>
      <c r="AI218" s="250">
        <v>115</v>
      </c>
      <c r="AJ218" s="250">
        <v>20.5</v>
      </c>
      <c r="AN218" s="250" t="s">
        <v>1840</v>
      </c>
      <c r="AO218" s="250" t="s">
        <v>1840</v>
      </c>
    </row>
    <row r="219" spans="1:43" hidden="1">
      <c r="A219">
        <v>0</v>
      </c>
      <c r="B219" s="250">
        <v>210560</v>
      </c>
      <c r="C219" s="250">
        <v>81614</v>
      </c>
      <c r="D219" s="250">
        <v>122572</v>
      </c>
      <c r="F219" s="250" t="e">
        <v>#N/A</v>
      </c>
      <c r="G219" s="250" t="e">
        <v>#N/A</v>
      </c>
      <c r="H219" s="250" t="e">
        <v>#N/A</v>
      </c>
      <c r="I219" s="250" t="s">
        <v>1504</v>
      </c>
      <c r="J219" s="250">
        <v>0</v>
      </c>
      <c r="K219" s="250">
        <v>0</v>
      </c>
      <c r="L219" s="250">
        <v>0</v>
      </c>
      <c r="M219" s="250" t="s">
        <v>1894</v>
      </c>
      <c r="N219" s="250" t="s">
        <v>2426</v>
      </c>
      <c r="O219" s="250" t="s">
        <v>2434</v>
      </c>
      <c r="P219" s="250" t="s">
        <v>1215</v>
      </c>
      <c r="Q219" s="415">
        <v>44926</v>
      </c>
      <c r="R219" s="415"/>
      <c r="S219" s="415">
        <v>43617</v>
      </c>
      <c r="T219" s="415">
        <v>43992</v>
      </c>
      <c r="U219" s="430" t="s">
        <v>2428</v>
      </c>
      <c r="V219" s="416">
        <v>3176320</v>
      </c>
      <c r="W219" s="431">
        <v>2020</v>
      </c>
      <c r="X219" s="416">
        <v>3337121.2</v>
      </c>
      <c r="Y219" s="416">
        <v>3848370</v>
      </c>
      <c r="AA219" s="416">
        <v>0</v>
      </c>
      <c r="AC219" s="430" t="s">
        <v>1568</v>
      </c>
      <c r="AH219" s="430" t="s">
        <v>2435</v>
      </c>
      <c r="AI219" s="250" t="s">
        <v>1910</v>
      </c>
    </row>
    <row r="220" spans="1:43" hidden="1">
      <c r="A220">
        <v>0</v>
      </c>
      <c r="B220" s="250">
        <v>210560</v>
      </c>
      <c r="C220" s="250">
        <v>81614</v>
      </c>
      <c r="D220" s="250">
        <v>122575</v>
      </c>
      <c r="F220" s="250" t="e">
        <v>#N/A</v>
      </c>
      <c r="G220" s="250" t="e">
        <v>#N/A</v>
      </c>
      <c r="H220" s="250" t="e">
        <v>#N/A</v>
      </c>
      <c r="I220" s="250" t="s">
        <v>1504</v>
      </c>
      <c r="J220" s="250">
        <v>0</v>
      </c>
      <c r="K220" s="250">
        <v>0</v>
      </c>
      <c r="L220" s="250">
        <v>0</v>
      </c>
      <c r="M220" s="250" t="s">
        <v>1894</v>
      </c>
      <c r="N220" s="250" t="s">
        <v>2426</v>
      </c>
      <c r="O220" s="250" t="s">
        <v>2436</v>
      </c>
      <c r="P220" s="250" t="s">
        <v>1215</v>
      </c>
      <c r="Q220" s="415">
        <v>44926</v>
      </c>
      <c r="R220" s="415"/>
      <c r="S220" s="415">
        <v>43617</v>
      </c>
      <c r="T220" s="415">
        <v>43992</v>
      </c>
      <c r="U220" s="430" t="s">
        <v>2428</v>
      </c>
      <c r="V220" s="416">
        <v>20938350</v>
      </c>
      <c r="W220" s="431">
        <v>2020</v>
      </c>
      <c r="X220" s="416">
        <v>21998353.96875</v>
      </c>
      <c r="Y220" s="416">
        <v>14282000</v>
      </c>
      <c r="AA220" s="416">
        <v>0</v>
      </c>
      <c r="AC220" s="430" t="s">
        <v>1568</v>
      </c>
      <c r="AH220" s="430" t="s">
        <v>2437</v>
      </c>
    </row>
    <row r="221" spans="1:43" hidden="1">
      <c r="A221">
        <v>0</v>
      </c>
      <c r="B221" s="250">
        <v>210658</v>
      </c>
      <c r="C221" s="250">
        <v>81627</v>
      </c>
      <c r="D221" s="250">
        <v>122597</v>
      </c>
      <c r="F221" s="250" t="e">
        <v>#N/A</v>
      </c>
      <c r="G221" s="250" t="e">
        <v>#N/A</v>
      </c>
      <c r="H221" s="250" t="e">
        <v>#N/A</v>
      </c>
      <c r="I221" s="250" t="s">
        <v>1504</v>
      </c>
      <c r="J221" s="250">
        <v>0</v>
      </c>
      <c r="K221" s="250">
        <v>0</v>
      </c>
      <c r="L221" s="250">
        <v>0</v>
      </c>
      <c r="M221" s="250" t="s">
        <v>1834</v>
      </c>
      <c r="N221" s="250" t="s">
        <v>2438</v>
      </c>
      <c r="O221" s="250" t="s">
        <v>2439</v>
      </c>
      <c r="P221" s="250" t="s">
        <v>1215</v>
      </c>
      <c r="Q221" s="415">
        <v>44531</v>
      </c>
      <c r="R221" s="415"/>
      <c r="S221" s="415">
        <v>44531</v>
      </c>
      <c r="T221" s="415">
        <v>44628</v>
      </c>
      <c r="U221" s="430" t="s">
        <v>1578</v>
      </c>
      <c r="V221" s="416">
        <v>100000</v>
      </c>
      <c r="W221" s="431">
        <v>2020</v>
      </c>
      <c r="X221" s="416">
        <v>102500</v>
      </c>
      <c r="Y221" s="416">
        <v>100000</v>
      </c>
      <c r="AA221" s="416">
        <v>0</v>
      </c>
      <c r="AC221" s="430" t="s">
        <v>2440</v>
      </c>
      <c r="AH221" s="430" t="s">
        <v>2441</v>
      </c>
      <c r="AI221" s="250">
        <v>69</v>
      </c>
      <c r="AN221" s="250" t="s">
        <v>1840</v>
      </c>
      <c r="AO221" s="250" t="s">
        <v>1840</v>
      </c>
    </row>
    <row r="222" spans="1:43" hidden="1">
      <c r="A222">
        <v>0</v>
      </c>
      <c r="B222" s="250">
        <v>210557</v>
      </c>
      <c r="C222" s="250">
        <v>81652</v>
      </c>
      <c r="D222" s="250">
        <v>122657</v>
      </c>
      <c r="F222" s="250" t="e">
        <v>#N/A</v>
      </c>
      <c r="G222" s="250" t="e">
        <v>#N/A</v>
      </c>
      <c r="H222" s="250" t="e">
        <v>#N/A</v>
      </c>
      <c r="I222" s="250" t="s">
        <v>1504</v>
      </c>
      <c r="J222" s="250">
        <v>0</v>
      </c>
      <c r="K222" s="250">
        <v>0</v>
      </c>
      <c r="L222" s="250">
        <v>0</v>
      </c>
      <c r="M222" s="250" t="s">
        <v>2442</v>
      </c>
      <c r="N222" s="250" t="s">
        <v>2443</v>
      </c>
      <c r="O222" s="250" t="s">
        <v>2444</v>
      </c>
      <c r="P222" s="250" t="s">
        <v>1215</v>
      </c>
      <c r="Q222" s="415">
        <v>43983</v>
      </c>
      <c r="R222" s="415"/>
      <c r="S222" s="415">
        <v>43983</v>
      </c>
      <c r="T222" s="415">
        <v>43929</v>
      </c>
      <c r="U222" s="430" t="s">
        <v>2445</v>
      </c>
      <c r="V222" s="416">
        <v>1100000</v>
      </c>
      <c r="W222" s="431">
        <v>2020</v>
      </c>
      <c r="X222" s="416">
        <v>1100000</v>
      </c>
      <c r="Y222" s="416">
        <v>1227000</v>
      </c>
      <c r="AA222" s="416">
        <v>0</v>
      </c>
      <c r="AC222" s="430" t="s">
        <v>1563</v>
      </c>
      <c r="AH222" s="430" t="s">
        <v>2446</v>
      </c>
      <c r="AM222" s="250" t="s">
        <v>1564</v>
      </c>
      <c r="AO222" s="250" t="s">
        <v>1564</v>
      </c>
    </row>
    <row r="223" spans="1:43" hidden="1">
      <c r="A223">
        <v>0</v>
      </c>
      <c r="B223" s="250">
        <v>210552</v>
      </c>
      <c r="C223" s="250">
        <v>81654</v>
      </c>
      <c r="D223" s="250">
        <v>122661</v>
      </c>
      <c r="F223" s="250" t="e">
        <v>#N/A</v>
      </c>
      <c r="G223" s="250" t="e">
        <v>#N/A</v>
      </c>
      <c r="H223" s="250" t="e">
        <v>#N/A</v>
      </c>
      <c r="I223" s="250" t="s">
        <v>1504</v>
      </c>
      <c r="J223" s="250">
        <v>0</v>
      </c>
      <c r="K223" s="250">
        <v>0</v>
      </c>
      <c r="L223" s="250">
        <v>0</v>
      </c>
      <c r="M223" s="250" t="s">
        <v>1905</v>
      </c>
      <c r="N223" s="250" t="s">
        <v>2447</v>
      </c>
      <c r="O223" s="250" t="s">
        <v>2448</v>
      </c>
      <c r="P223" s="250" t="s">
        <v>1215</v>
      </c>
      <c r="Q223" s="415">
        <v>43983</v>
      </c>
      <c r="R223" s="415"/>
      <c r="S223" s="415">
        <v>44348</v>
      </c>
      <c r="T223" s="415">
        <v>44098</v>
      </c>
      <c r="U223" s="430" t="s">
        <v>2449</v>
      </c>
      <c r="V223" s="416">
        <v>3650000</v>
      </c>
      <c r="W223" s="431">
        <v>2020</v>
      </c>
      <c r="X223" s="416">
        <v>3650000</v>
      </c>
      <c r="Y223" s="416">
        <v>3704140</v>
      </c>
      <c r="AA223" s="416">
        <v>3704140</v>
      </c>
      <c r="AB223" s="250" t="s">
        <v>1706</v>
      </c>
      <c r="AC223" s="430" t="s">
        <v>1563</v>
      </c>
      <c r="AD223" s="430">
        <v>640330</v>
      </c>
      <c r="AE223" s="430" t="s">
        <v>2450</v>
      </c>
      <c r="AF223" s="430">
        <v>640331</v>
      </c>
      <c r="AG223" s="430" t="s">
        <v>2450</v>
      </c>
      <c r="AH223" s="430" t="s">
        <v>2451</v>
      </c>
      <c r="AI223" s="250" t="s">
        <v>1910</v>
      </c>
      <c r="AO223" s="250" t="s">
        <v>1564</v>
      </c>
    </row>
    <row r="224" spans="1:43" hidden="1">
      <c r="A224">
        <v>0</v>
      </c>
      <c r="B224" s="250">
        <v>210574</v>
      </c>
      <c r="C224" s="250">
        <v>81682</v>
      </c>
      <c r="D224" s="250">
        <v>122725</v>
      </c>
      <c r="F224" s="250" t="e">
        <v>#N/A</v>
      </c>
      <c r="G224" s="250" t="e">
        <v>#N/A</v>
      </c>
      <c r="H224" s="250" t="e">
        <v>#N/A</v>
      </c>
      <c r="I224" s="250" t="s">
        <v>1504</v>
      </c>
      <c r="J224" s="250">
        <v>0</v>
      </c>
      <c r="K224" s="250">
        <v>0</v>
      </c>
      <c r="L224" s="250">
        <v>0</v>
      </c>
      <c r="M224" s="250" t="s">
        <v>2027</v>
      </c>
      <c r="N224" s="250" t="s">
        <v>2452</v>
      </c>
      <c r="O224" s="250" t="s">
        <v>2453</v>
      </c>
      <c r="P224" s="250" t="s">
        <v>1215</v>
      </c>
      <c r="Q224" s="420"/>
      <c r="R224" s="420"/>
      <c r="S224" s="415">
        <v>44713</v>
      </c>
      <c r="T224" s="415">
        <v>44152</v>
      </c>
      <c r="U224" s="430" t="s">
        <v>1676</v>
      </c>
      <c r="V224" s="416">
        <v>2961075</v>
      </c>
      <c r="W224" s="431">
        <v>2021</v>
      </c>
      <c r="X224" s="416">
        <v>3035101.875</v>
      </c>
      <c r="Y224" s="416">
        <v>2961075</v>
      </c>
      <c r="AA224" s="416">
        <v>0</v>
      </c>
      <c r="AC224" s="430" t="s">
        <v>1568</v>
      </c>
      <c r="AD224" s="430">
        <v>526213</v>
      </c>
      <c r="AE224" s="430" t="s">
        <v>2454</v>
      </c>
      <c r="AF224" s="430">
        <v>526243</v>
      </c>
      <c r="AG224" s="430" t="s">
        <v>2455</v>
      </c>
      <c r="AH224" s="430" t="s">
        <v>2456</v>
      </c>
      <c r="AK224" s="250">
        <v>3.5</v>
      </c>
      <c r="AN224" s="250" t="s">
        <v>1840</v>
      </c>
      <c r="AO224" s="250" t="s">
        <v>1840</v>
      </c>
    </row>
    <row r="225" spans="1:43" hidden="1">
      <c r="A225">
        <v>0</v>
      </c>
      <c r="B225" s="250">
        <v>210574</v>
      </c>
      <c r="C225" s="250">
        <v>81684</v>
      </c>
      <c r="D225" s="250">
        <v>122727</v>
      </c>
      <c r="F225" s="250" t="e">
        <v>#N/A</v>
      </c>
      <c r="G225" s="250" t="e">
        <v>#N/A</v>
      </c>
      <c r="H225" s="250" t="e">
        <v>#N/A</v>
      </c>
      <c r="I225" s="250" t="s">
        <v>1504</v>
      </c>
      <c r="J225" s="250">
        <v>0</v>
      </c>
      <c r="K225" s="250">
        <v>0</v>
      </c>
      <c r="L225" s="250">
        <v>0</v>
      </c>
      <c r="M225" s="250" t="s">
        <v>2027</v>
      </c>
      <c r="N225" s="250" t="s">
        <v>2457</v>
      </c>
      <c r="O225" s="250" t="s">
        <v>2458</v>
      </c>
      <c r="P225" s="250" t="s">
        <v>1215</v>
      </c>
      <c r="Q225" s="420"/>
      <c r="R225" s="420"/>
      <c r="S225" s="415">
        <v>44713</v>
      </c>
      <c r="T225" s="415">
        <v>44152</v>
      </c>
      <c r="U225" s="430" t="s">
        <v>1676</v>
      </c>
      <c r="V225" s="416">
        <v>7350796</v>
      </c>
      <c r="W225" s="431">
        <v>2021</v>
      </c>
      <c r="X225" s="416">
        <v>7534565.9000000004</v>
      </c>
      <c r="Y225" s="416">
        <v>7350796</v>
      </c>
      <c r="AA225" s="416">
        <v>0</v>
      </c>
      <c r="AC225" s="430" t="s">
        <v>1568</v>
      </c>
      <c r="AD225" s="430">
        <v>526213</v>
      </c>
      <c r="AE225" s="430" t="s">
        <v>2454</v>
      </c>
      <c r="AF225" s="430">
        <v>526268</v>
      </c>
      <c r="AG225" s="430" t="s">
        <v>2459</v>
      </c>
      <c r="AH225" s="430" t="s">
        <v>2460</v>
      </c>
      <c r="AK225" s="250">
        <v>6</v>
      </c>
      <c r="AN225" s="250" t="s">
        <v>1840</v>
      </c>
      <c r="AO225" s="250" t="s">
        <v>1840</v>
      </c>
    </row>
    <row r="226" spans="1:43">
      <c r="A226" t="s">
        <v>482</v>
      </c>
      <c r="B226" s="250">
        <v>210575</v>
      </c>
      <c r="C226" s="250">
        <v>81687</v>
      </c>
      <c r="D226" s="250">
        <v>122730</v>
      </c>
      <c r="F226" s="250" t="e">
        <v>#N/A</v>
      </c>
      <c r="G226" s="250" t="s">
        <v>1673</v>
      </c>
      <c r="H226" s="250" t="e">
        <v>#N/A</v>
      </c>
      <c r="I226" s="250" t="s">
        <v>1505</v>
      </c>
      <c r="J226" s="442" t="s">
        <v>1701</v>
      </c>
      <c r="K226" s="250" t="s">
        <v>1673</v>
      </c>
      <c r="L226" s="250" t="s">
        <v>1673</v>
      </c>
      <c r="M226" s="250" t="s">
        <v>1219</v>
      </c>
      <c r="N226" s="430" t="s">
        <v>1674</v>
      </c>
      <c r="O226" s="430" t="s">
        <v>1675</v>
      </c>
      <c r="P226" s="430" t="s">
        <v>1215</v>
      </c>
      <c r="Q226" s="415">
        <v>45446</v>
      </c>
      <c r="R226" s="436">
        <v>45446</v>
      </c>
      <c r="S226" s="415">
        <v>45444</v>
      </c>
      <c r="T226" s="415">
        <v>44152</v>
      </c>
      <c r="U226" s="430" t="s">
        <v>1676</v>
      </c>
      <c r="V226" s="416">
        <v>23622577</v>
      </c>
      <c r="W226" s="431">
        <v>2021</v>
      </c>
      <c r="X226" s="416">
        <v>24213141.425000001</v>
      </c>
      <c r="Y226" s="416">
        <v>20597910</v>
      </c>
      <c r="Z226" s="433">
        <v>20736958</v>
      </c>
      <c r="AA226" s="416">
        <v>0</v>
      </c>
      <c r="AC226" s="430" t="s">
        <v>2440</v>
      </c>
      <c r="AD226" s="430">
        <v>507755</v>
      </c>
      <c r="AE226" s="430" t="s">
        <v>1396</v>
      </c>
      <c r="AF226" s="430">
        <v>507765</v>
      </c>
      <c r="AG226" s="430" t="s">
        <v>1678</v>
      </c>
      <c r="AH226" s="430" t="s">
        <v>1679</v>
      </c>
      <c r="AI226" s="434">
        <v>138</v>
      </c>
      <c r="AJ226" s="250">
        <v>11.2</v>
      </c>
      <c r="AN226" s="250" t="s">
        <v>1564</v>
      </c>
      <c r="AQ226" s="434" t="s">
        <v>2461</v>
      </c>
    </row>
    <row r="227" spans="1:43" hidden="1">
      <c r="A227">
        <v>0</v>
      </c>
      <c r="B227" s="250">
        <v>210581</v>
      </c>
      <c r="C227" s="250">
        <v>81768</v>
      </c>
      <c r="D227" s="250">
        <v>122745</v>
      </c>
      <c r="F227" s="250" t="e">
        <v>#N/A</v>
      </c>
      <c r="G227" s="250" t="e">
        <v>#N/A</v>
      </c>
      <c r="H227" s="250" t="e">
        <v>#N/A</v>
      </c>
      <c r="I227" s="250" t="s">
        <v>1504</v>
      </c>
      <c r="J227" s="250">
        <v>0</v>
      </c>
      <c r="K227" s="250">
        <v>0</v>
      </c>
      <c r="L227" s="250">
        <v>0</v>
      </c>
      <c r="M227" s="250" t="s">
        <v>1894</v>
      </c>
      <c r="N227" s="250" t="s">
        <v>2462</v>
      </c>
      <c r="O227" s="250" t="s">
        <v>2463</v>
      </c>
      <c r="P227" s="250" t="s">
        <v>1215</v>
      </c>
      <c r="Q227" s="415">
        <v>45473</v>
      </c>
      <c r="R227" s="415"/>
      <c r="S227" s="415">
        <v>44713</v>
      </c>
      <c r="T227" s="415">
        <v>44152</v>
      </c>
      <c r="U227" s="430" t="s">
        <v>1676</v>
      </c>
      <c r="V227" s="416">
        <v>3389739</v>
      </c>
      <c r="W227" s="431">
        <v>2021</v>
      </c>
      <c r="X227" s="416">
        <v>3474482.4750000001</v>
      </c>
      <c r="Y227" s="416">
        <v>3910285</v>
      </c>
      <c r="AA227" s="416">
        <v>0</v>
      </c>
      <c r="AC227" s="430" t="s">
        <v>1568</v>
      </c>
      <c r="AH227" s="430" t="s">
        <v>2464</v>
      </c>
      <c r="AI227" s="250" t="s">
        <v>1910</v>
      </c>
    </row>
    <row r="228" spans="1:43" hidden="1">
      <c r="A228">
        <v>0</v>
      </c>
      <c r="B228" s="250">
        <v>210581</v>
      </c>
      <c r="C228" s="250">
        <v>81768</v>
      </c>
      <c r="D228" s="250">
        <v>122746</v>
      </c>
      <c r="F228" s="250" t="e">
        <v>#N/A</v>
      </c>
      <c r="G228" s="250" t="e">
        <v>#N/A</v>
      </c>
      <c r="H228" s="250" t="e">
        <v>#N/A</v>
      </c>
      <c r="I228" s="250" t="s">
        <v>1504</v>
      </c>
      <c r="J228" s="250">
        <v>0</v>
      </c>
      <c r="K228" s="250">
        <v>0</v>
      </c>
      <c r="L228" s="250">
        <v>0</v>
      </c>
      <c r="M228" s="250" t="s">
        <v>1894</v>
      </c>
      <c r="N228" s="250" t="s">
        <v>2462</v>
      </c>
      <c r="O228" s="250" t="s">
        <v>2465</v>
      </c>
      <c r="P228" s="250" t="s">
        <v>1215</v>
      </c>
      <c r="Q228" s="415">
        <v>45473</v>
      </c>
      <c r="R228" s="415"/>
      <c r="S228" s="415">
        <v>44713</v>
      </c>
      <c r="T228" s="415">
        <v>44152</v>
      </c>
      <c r="U228" s="430" t="s">
        <v>1676</v>
      </c>
      <c r="V228" s="416">
        <v>173041</v>
      </c>
      <c r="W228" s="431">
        <v>2021</v>
      </c>
      <c r="X228" s="416">
        <v>177367.02499999999</v>
      </c>
      <c r="Y228" s="416">
        <v>173041</v>
      </c>
      <c r="AA228" s="416">
        <v>0</v>
      </c>
      <c r="AC228" s="430" t="s">
        <v>1568</v>
      </c>
      <c r="AH228" s="430" t="s">
        <v>2466</v>
      </c>
      <c r="AI228" s="250" t="s">
        <v>1910</v>
      </c>
    </row>
    <row r="229" spans="1:43" hidden="1">
      <c r="A229">
        <v>0</v>
      </c>
      <c r="B229" s="250">
        <v>210582</v>
      </c>
      <c r="C229" s="250">
        <v>81719</v>
      </c>
      <c r="D229" s="250">
        <v>122803</v>
      </c>
      <c r="F229" s="250" t="e">
        <v>#N/A</v>
      </c>
      <c r="G229" s="250" t="e">
        <v>#N/A</v>
      </c>
      <c r="H229" s="250" t="e">
        <v>#N/A</v>
      </c>
      <c r="I229" s="250" t="s">
        <v>1504</v>
      </c>
      <c r="J229" s="250">
        <v>0</v>
      </c>
      <c r="K229" s="250">
        <v>0</v>
      </c>
      <c r="L229" s="250">
        <v>0</v>
      </c>
      <c r="M229" s="250" t="s">
        <v>1849</v>
      </c>
      <c r="N229" s="250" t="s">
        <v>2467</v>
      </c>
      <c r="O229" s="250" t="s">
        <v>2468</v>
      </c>
      <c r="P229" s="250" t="s">
        <v>1215</v>
      </c>
      <c r="Q229" s="415">
        <v>45292</v>
      </c>
      <c r="R229" s="415"/>
      <c r="S229" s="415">
        <v>44713</v>
      </c>
      <c r="T229" s="415">
        <v>44158</v>
      </c>
      <c r="U229" s="430" t="s">
        <v>1676</v>
      </c>
      <c r="V229" s="416">
        <v>5306633</v>
      </c>
      <c r="W229" s="431">
        <v>2021</v>
      </c>
      <c r="X229" s="416">
        <v>5439298.8250000002</v>
      </c>
      <c r="Y229" s="416">
        <v>5306633</v>
      </c>
      <c r="AA229" s="416">
        <v>0</v>
      </c>
      <c r="AC229" s="430" t="s">
        <v>1568</v>
      </c>
      <c r="AD229" s="430">
        <v>539701</v>
      </c>
      <c r="AE229" s="430" t="s">
        <v>2469</v>
      </c>
      <c r="AH229" s="430" t="s">
        <v>2470</v>
      </c>
    </row>
    <row r="230" spans="1:43" hidden="1">
      <c r="A230">
        <v>0</v>
      </c>
      <c r="B230" s="250">
        <v>210583</v>
      </c>
      <c r="C230" s="250">
        <v>81720</v>
      </c>
      <c r="D230" s="250">
        <v>122804</v>
      </c>
      <c r="F230" s="250" t="e">
        <v>#N/A</v>
      </c>
      <c r="G230" s="250" t="e">
        <v>#N/A</v>
      </c>
      <c r="H230" s="250" t="e">
        <v>#N/A</v>
      </c>
      <c r="I230" s="250" t="s">
        <v>1504</v>
      </c>
      <c r="J230" s="250">
        <v>0</v>
      </c>
      <c r="K230" s="250">
        <v>0</v>
      </c>
      <c r="L230" s="250">
        <v>0</v>
      </c>
      <c r="M230" s="250" t="s">
        <v>2362</v>
      </c>
      <c r="N230" s="250" t="s">
        <v>2471</v>
      </c>
      <c r="O230" s="250" t="s">
        <v>2472</v>
      </c>
      <c r="P230" s="250" t="s">
        <v>1215</v>
      </c>
      <c r="Q230" s="415">
        <v>45992</v>
      </c>
      <c r="R230" s="415"/>
      <c r="S230" s="415">
        <v>44713</v>
      </c>
      <c r="T230" s="415">
        <v>44152</v>
      </c>
      <c r="U230" s="430" t="s">
        <v>1676</v>
      </c>
      <c r="V230" s="416">
        <v>887479</v>
      </c>
      <c r="W230" s="431">
        <v>2021</v>
      </c>
      <c r="X230" s="416">
        <v>909665.97499999998</v>
      </c>
      <c r="Y230" s="416">
        <v>887481</v>
      </c>
      <c r="AA230" s="416">
        <v>0</v>
      </c>
      <c r="AC230" s="430" t="s">
        <v>1568</v>
      </c>
      <c r="AH230" s="430" t="s">
        <v>2473</v>
      </c>
    </row>
    <row r="231" spans="1:43" hidden="1">
      <c r="A231">
        <v>0</v>
      </c>
      <c r="B231" s="250">
        <v>210583</v>
      </c>
      <c r="C231" s="250">
        <v>81722</v>
      </c>
      <c r="D231" s="250">
        <v>122806</v>
      </c>
      <c r="F231" s="250" t="e">
        <v>#N/A</v>
      </c>
      <c r="G231" s="250" t="e">
        <v>#N/A</v>
      </c>
      <c r="H231" s="250" t="e">
        <v>#N/A</v>
      </c>
      <c r="I231" s="250" t="s">
        <v>1504</v>
      </c>
      <c r="J231" s="250">
        <v>0</v>
      </c>
      <c r="K231" s="250">
        <v>0</v>
      </c>
      <c r="L231" s="250">
        <v>0</v>
      </c>
      <c r="M231" s="250" t="s">
        <v>2362</v>
      </c>
      <c r="N231" s="250" t="s">
        <v>2474</v>
      </c>
      <c r="O231" s="250" t="s">
        <v>2475</v>
      </c>
      <c r="P231" s="250" t="s">
        <v>1215</v>
      </c>
      <c r="Q231" s="415">
        <v>44713</v>
      </c>
      <c r="R231" s="415"/>
      <c r="S231" s="415">
        <v>44713</v>
      </c>
      <c r="T231" s="415">
        <v>44152</v>
      </c>
      <c r="U231" s="430" t="s">
        <v>1676</v>
      </c>
      <c r="V231" s="416">
        <v>300000</v>
      </c>
      <c r="W231" s="431">
        <v>2021</v>
      </c>
      <c r="X231" s="416">
        <v>307500</v>
      </c>
      <c r="Y231" s="416">
        <v>300000</v>
      </c>
      <c r="AA231" s="416">
        <v>0</v>
      </c>
      <c r="AC231" s="430" t="s">
        <v>1568</v>
      </c>
      <c r="AD231" s="430">
        <v>542997</v>
      </c>
      <c r="AE231" s="430" t="s">
        <v>2369</v>
      </c>
      <c r="AH231" s="430" t="s">
        <v>2476</v>
      </c>
      <c r="AM231" s="250" t="s">
        <v>1564</v>
      </c>
    </row>
    <row r="232" spans="1:43" hidden="1">
      <c r="A232">
        <v>0</v>
      </c>
      <c r="B232" s="250">
        <v>210583</v>
      </c>
      <c r="C232" s="250">
        <v>81723</v>
      </c>
      <c r="D232" s="250">
        <v>122807</v>
      </c>
      <c r="F232" s="250" t="e">
        <v>#N/A</v>
      </c>
      <c r="G232" s="250" t="e">
        <v>#N/A</v>
      </c>
      <c r="H232" s="250" t="e">
        <v>#N/A</v>
      </c>
      <c r="I232" s="250" t="s">
        <v>1504</v>
      </c>
      <c r="J232" s="250">
        <v>0</v>
      </c>
      <c r="K232" s="250">
        <v>0</v>
      </c>
      <c r="L232" s="250">
        <v>0</v>
      </c>
      <c r="M232" s="250" t="s">
        <v>2362</v>
      </c>
      <c r="N232" s="250" t="s">
        <v>2477</v>
      </c>
      <c r="O232" s="250" t="s">
        <v>2478</v>
      </c>
      <c r="P232" s="250" t="s">
        <v>1215</v>
      </c>
      <c r="Q232" s="415">
        <v>45078</v>
      </c>
      <c r="R232" s="415"/>
      <c r="S232" s="415">
        <v>44713</v>
      </c>
      <c r="T232" s="415">
        <v>44152</v>
      </c>
      <c r="U232" s="430" t="s">
        <v>1676</v>
      </c>
      <c r="V232" s="416">
        <v>335416</v>
      </c>
      <c r="W232" s="431">
        <v>2020</v>
      </c>
      <c r="X232" s="416">
        <v>352396.435</v>
      </c>
      <c r="Y232" s="416">
        <v>355416</v>
      </c>
      <c r="AA232" s="416">
        <v>0</v>
      </c>
      <c r="AC232" s="430" t="s">
        <v>1568</v>
      </c>
      <c r="AD232" s="430">
        <v>543031</v>
      </c>
      <c r="AE232" s="430" t="s">
        <v>2479</v>
      </c>
      <c r="AH232" s="430" t="s">
        <v>2480</v>
      </c>
      <c r="AM232" s="250" t="s">
        <v>1564</v>
      </c>
    </row>
    <row r="233" spans="1:43" hidden="1">
      <c r="A233">
        <v>0</v>
      </c>
      <c r="B233" s="250">
        <v>210583</v>
      </c>
      <c r="C233" s="250">
        <v>81724</v>
      </c>
      <c r="D233" s="250">
        <v>122808</v>
      </c>
      <c r="F233" s="250" t="e">
        <v>#N/A</v>
      </c>
      <c r="G233" s="250" t="e">
        <v>#N/A</v>
      </c>
      <c r="H233" s="250" t="e">
        <v>#N/A</v>
      </c>
      <c r="I233" s="250" t="s">
        <v>1504</v>
      </c>
      <c r="J233" s="250">
        <v>0</v>
      </c>
      <c r="K233" s="250">
        <v>0</v>
      </c>
      <c r="L233" s="250">
        <v>0</v>
      </c>
      <c r="M233" s="250" t="s">
        <v>2362</v>
      </c>
      <c r="N233" s="250" t="s">
        <v>2481</v>
      </c>
      <c r="O233" s="250" t="s">
        <v>2482</v>
      </c>
      <c r="P233" s="250" t="s">
        <v>1215</v>
      </c>
      <c r="Q233" s="415">
        <v>44552</v>
      </c>
      <c r="R233" s="415"/>
      <c r="S233" s="415">
        <v>44713</v>
      </c>
      <c r="T233" s="415">
        <v>44152</v>
      </c>
      <c r="U233" s="430" t="s">
        <v>1676</v>
      </c>
      <c r="V233" s="416">
        <v>244265</v>
      </c>
      <c r="W233" s="431">
        <v>2021</v>
      </c>
      <c r="X233" s="416">
        <v>244265</v>
      </c>
      <c r="Y233" s="416">
        <v>389812</v>
      </c>
      <c r="AA233" s="416">
        <v>0</v>
      </c>
      <c r="AC233" s="430" t="s">
        <v>1584</v>
      </c>
      <c r="AD233" s="430">
        <v>542993</v>
      </c>
      <c r="AE233" s="430" t="s">
        <v>2373</v>
      </c>
      <c r="AH233" s="430" t="s">
        <v>2483</v>
      </c>
      <c r="AM233" s="250" t="s">
        <v>1564</v>
      </c>
    </row>
    <row r="234" spans="1:43" hidden="1">
      <c r="A234">
        <v>0</v>
      </c>
      <c r="B234" s="250">
        <v>210580</v>
      </c>
      <c r="C234" s="250">
        <v>81728</v>
      </c>
      <c r="D234" s="250">
        <v>122812</v>
      </c>
      <c r="F234" s="250" t="e">
        <v>#N/A</v>
      </c>
      <c r="G234" s="250" t="e">
        <v>#N/A</v>
      </c>
      <c r="H234" s="250" t="e">
        <v>#N/A</v>
      </c>
      <c r="I234" s="250" t="s">
        <v>1504</v>
      </c>
      <c r="J234" s="250">
        <v>0</v>
      </c>
      <c r="K234" s="250">
        <v>0</v>
      </c>
      <c r="L234" s="250">
        <v>0</v>
      </c>
      <c r="M234" s="250" t="s">
        <v>1869</v>
      </c>
      <c r="N234" s="250" t="s">
        <v>2484</v>
      </c>
      <c r="O234" s="250" t="s">
        <v>2485</v>
      </c>
      <c r="P234" s="250" t="s">
        <v>1215</v>
      </c>
      <c r="Q234" s="415">
        <v>44379</v>
      </c>
      <c r="R234" s="415"/>
      <c r="S234" s="415">
        <v>45809</v>
      </c>
      <c r="T234" s="415">
        <v>44152</v>
      </c>
      <c r="U234" s="430" t="s">
        <v>1676</v>
      </c>
      <c r="V234" s="416">
        <v>13028143</v>
      </c>
      <c r="W234" s="431">
        <v>2021</v>
      </c>
      <c r="X234" s="416">
        <v>13028143</v>
      </c>
      <c r="Y234" s="416">
        <v>14232227</v>
      </c>
      <c r="AA234" s="416">
        <v>14232227</v>
      </c>
      <c r="AB234" s="250" t="s">
        <v>1706</v>
      </c>
      <c r="AC234" s="430" t="s">
        <v>1563</v>
      </c>
      <c r="AD234" s="430">
        <v>533152</v>
      </c>
      <c r="AE234" s="430" t="s">
        <v>2486</v>
      </c>
      <c r="AF234" s="430">
        <v>533331</v>
      </c>
      <c r="AG234" s="430" t="s">
        <v>2487</v>
      </c>
      <c r="AH234" s="430" t="s">
        <v>2488</v>
      </c>
      <c r="AK234" s="250">
        <v>14.5</v>
      </c>
      <c r="AM234" s="250" t="s">
        <v>1564</v>
      </c>
      <c r="AN234" s="250" t="s">
        <v>1564</v>
      </c>
      <c r="AO234" s="250" t="s">
        <v>1564</v>
      </c>
    </row>
    <row r="235" spans="1:43" hidden="1">
      <c r="A235">
        <v>0</v>
      </c>
      <c r="B235" s="250">
        <v>210580</v>
      </c>
      <c r="C235" s="250">
        <v>81730</v>
      </c>
      <c r="D235" s="250">
        <v>122814</v>
      </c>
      <c r="F235" s="250" t="e">
        <v>#N/A</v>
      </c>
      <c r="G235" s="250" t="e">
        <v>#N/A</v>
      </c>
      <c r="H235" s="250" t="e">
        <v>#N/A</v>
      </c>
      <c r="I235" s="250" t="s">
        <v>1504</v>
      </c>
      <c r="J235" s="250">
        <v>0</v>
      </c>
      <c r="K235" s="250">
        <v>0</v>
      </c>
      <c r="L235" s="250">
        <v>0</v>
      </c>
      <c r="M235" s="250" t="s">
        <v>1869</v>
      </c>
      <c r="N235" s="250" t="s">
        <v>2489</v>
      </c>
      <c r="O235" s="250" t="s">
        <v>2490</v>
      </c>
      <c r="P235" s="250" t="s">
        <v>1215</v>
      </c>
      <c r="Q235" s="415">
        <v>44365</v>
      </c>
      <c r="R235" s="415"/>
      <c r="S235" s="415">
        <v>45809</v>
      </c>
      <c r="T235" s="415">
        <v>44152</v>
      </c>
      <c r="U235" s="430" t="s">
        <v>1676</v>
      </c>
      <c r="V235" s="416">
        <v>5602343</v>
      </c>
      <c r="W235" s="431">
        <v>2021</v>
      </c>
      <c r="X235" s="416">
        <v>5602343</v>
      </c>
      <c r="Y235" s="416">
        <v>5483173</v>
      </c>
      <c r="AA235" s="416">
        <v>5483173</v>
      </c>
      <c r="AB235" s="250" t="s">
        <v>1706</v>
      </c>
      <c r="AC235" s="430" t="s">
        <v>1563</v>
      </c>
      <c r="AD235" s="430">
        <v>533331</v>
      </c>
      <c r="AE235" s="430" t="s">
        <v>2487</v>
      </c>
      <c r="AF235" s="430">
        <v>533217</v>
      </c>
      <c r="AG235" s="430" t="s">
        <v>2491</v>
      </c>
      <c r="AH235" s="430" t="s">
        <v>2492</v>
      </c>
      <c r="AI235" s="250">
        <v>115</v>
      </c>
      <c r="AM235" s="250" t="s">
        <v>1564</v>
      </c>
      <c r="AN235" s="250" t="s">
        <v>1564</v>
      </c>
      <c r="AO235" s="250" t="s">
        <v>1564</v>
      </c>
    </row>
    <row r="236" spans="1:43" hidden="1">
      <c r="A236">
        <v>0</v>
      </c>
      <c r="B236" s="250">
        <v>210589</v>
      </c>
      <c r="C236" s="250">
        <v>81733</v>
      </c>
      <c r="D236" s="250">
        <v>122818</v>
      </c>
      <c r="F236" s="250" t="e">
        <v>#N/A</v>
      </c>
      <c r="G236" s="250" t="e">
        <v>#N/A</v>
      </c>
      <c r="H236" s="250" t="e">
        <v>#N/A</v>
      </c>
      <c r="I236" s="250" t="s">
        <v>1504</v>
      </c>
      <c r="J236" s="250">
        <v>0</v>
      </c>
      <c r="K236" s="250">
        <v>0</v>
      </c>
      <c r="L236" s="250">
        <v>0</v>
      </c>
      <c r="M236" s="250" t="s">
        <v>1866</v>
      </c>
      <c r="N236" s="250" t="s">
        <v>2493</v>
      </c>
      <c r="O236" s="250" t="s">
        <v>2494</v>
      </c>
      <c r="P236" s="250" t="s">
        <v>1215</v>
      </c>
      <c r="Q236" s="420"/>
      <c r="R236" s="420"/>
      <c r="S236" s="415">
        <v>45078</v>
      </c>
      <c r="T236" s="415">
        <v>44152</v>
      </c>
      <c r="U236" s="430" t="s">
        <v>1676</v>
      </c>
      <c r="V236" s="416">
        <v>4281150</v>
      </c>
      <c r="W236" s="431">
        <v>2021</v>
      </c>
      <c r="X236" s="416">
        <v>4388178.75</v>
      </c>
      <c r="Y236" s="416">
        <v>4281150</v>
      </c>
      <c r="AC236" s="430" t="s">
        <v>1591</v>
      </c>
      <c r="AD236" s="430">
        <v>515032</v>
      </c>
      <c r="AE236" s="430" t="s">
        <v>2495</v>
      </c>
      <c r="AF236" s="430">
        <v>515022</v>
      </c>
      <c r="AG236" s="430" t="s">
        <v>2496</v>
      </c>
      <c r="AH236" s="430" t="s">
        <v>2497</v>
      </c>
      <c r="AK236" s="250">
        <v>4.71</v>
      </c>
      <c r="AN236" s="250" t="s">
        <v>1840</v>
      </c>
      <c r="AO236" s="250" t="s">
        <v>1840</v>
      </c>
    </row>
    <row r="237" spans="1:43" hidden="1">
      <c r="A237">
        <v>0</v>
      </c>
      <c r="B237" s="250">
        <v>210589</v>
      </c>
      <c r="C237" s="250">
        <v>81733</v>
      </c>
      <c r="D237" s="250">
        <v>122819</v>
      </c>
      <c r="F237" s="250" t="e">
        <v>#N/A</v>
      </c>
      <c r="G237" s="250" t="e">
        <v>#N/A</v>
      </c>
      <c r="H237" s="250" t="e">
        <v>#N/A</v>
      </c>
      <c r="I237" s="250" t="s">
        <v>1504</v>
      </c>
      <c r="J237" s="250">
        <v>0</v>
      </c>
      <c r="K237" s="250">
        <v>0</v>
      </c>
      <c r="L237" s="250">
        <v>0</v>
      </c>
      <c r="M237" s="250" t="s">
        <v>1866</v>
      </c>
      <c r="N237" s="250" t="s">
        <v>2493</v>
      </c>
      <c r="O237" s="250" t="s">
        <v>2498</v>
      </c>
      <c r="P237" s="250" t="s">
        <v>1215</v>
      </c>
      <c r="Q237" s="420"/>
      <c r="R237" s="420"/>
      <c r="S237" s="415">
        <v>45078</v>
      </c>
      <c r="T237" s="415">
        <v>44152</v>
      </c>
      <c r="U237" s="430" t="s">
        <v>1676</v>
      </c>
      <c r="V237" s="416">
        <v>1081649</v>
      </c>
      <c r="W237" s="431">
        <v>2021</v>
      </c>
      <c r="X237" s="416">
        <v>1108690.2250000001</v>
      </c>
      <c r="Y237" s="416">
        <v>1081649</v>
      </c>
      <c r="AC237" s="430" t="s">
        <v>1591</v>
      </c>
      <c r="AD237" s="430">
        <v>515022</v>
      </c>
      <c r="AE237" s="430" t="s">
        <v>2496</v>
      </c>
      <c r="AH237" s="430" t="s">
        <v>2499</v>
      </c>
      <c r="AK237" s="250">
        <v>1.19</v>
      </c>
      <c r="AN237" s="250" t="s">
        <v>1840</v>
      </c>
      <c r="AO237" s="250" t="s">
        <v>1840</v>
      </c>
    </row>
    <row r="238" spans="1:43" hidden="1">
      <c r="A238">
        <v>0</v>
      </c>
      <c r="B238" s="250">
        <v>210586</v>
      </c>
      <c r="C238" s="250">
        <v>81751</v>
      </c>
      <c r="D238" s="250">
        <v>122864</v>
      </c>
      <c r="F238" s="250" t="e">
        <v>#N/A</v>
      </c>
      <c r="G238" s="250" t="e">
        <v>#N/A</v>
      </c>
      <c r="H238" s="250" t="e">
        <v>#N/A</v>
      </c>
      <c r="I238" s="250" t="s">
        <v>1504</v>
      </c>
      <c r="J238" s="250">
        <v>0</v>
      </c>
      <c r="K238" s="250">
        <v>0</v>
      </c>
      <c r="L238" s="250">
        <v>0</v>
      </c>
      <c r="M238" s="250" t="s">
        <v>1834</v>
      </c>
      <c r="N238" s="250" t="s">
        <v>2500</v>
      </c>
      <c r="O238" s="250" t="s">
        <v>2501</v>
      </c>
      <c r="P238" s="250" t="s">
        <v>1215</v>
      </c>
      <c r="Q238" s="420"/>
      <c r="R238" s="420"/>
      <c r="S238" s="415">
        <v>44713</v>
      </c>
      <c r="T238" s="415">
        <v>44152</v>
      </c>
      <c r="U238" s="430" t="s">
        <v>1676</v>
      </c>
      <c r="V238" s="416">
        <v>850000</v>
      </c>
      <c r="W238" s="431">
        <v>2021</v>
      </c>
      <c r="X238" s="416">
        <v>871250</v>
      </c>
      <c r="Y238" s="416">
        <v>850000</v>
      </c>
      <c r="AA238" s="416">
        <v>0</v>
      </c>
      <c r="AC238" s="430" t="s">
        <v>1591</v>
      </c>
      <c r="AD238" s="430">
        <v>520814</v>
      </c>
      <c r="AE238" s="430" t="s">
        <v>1876</v>
      </c>
      <c r="AH238" s="430" t="s">
        <v>2502</v>
      </c>
      <c r="AN238" s="250" t="s">
        <v>1840</v>
      </c>
      <c r="AO238" s="250" t="s">
        <v>1840</v>
      </c>
    </row>
    <row r="239" spans="1:43" hidden="1">
      <c r="A239">
        <v>0</v>
      </c>
      <c r="B239" s="250">
        <v>210574</v>
      </c>
      <c r="C239" s="250">
        <v>81755</v>
      </c>
      <c r="D239" s="250">
        <v>122869</v>
      </c>
      <c r="F239" s="250" t="e">
        <v>#N/A</v>
      </c>
      <c r="G239" s="250" t="e">
        <v>#N/A</v>
      </c>
      <c r="H239" s="250" t="e">
        <v>#N/A</v>
      </c>
      <c r="I239" s="250" t="s">
        <v>1504</v>
      </c>
      <c r="J239" s="250">
        <v>0</v>
      </c>
      <c r="K239" s="250">
        <v>0</v>
      </c>
      <c r="L239" s="250">
        <v>0</v>
      </c>
      <c r="M239" s="250" t="s">
        <v>2027</v>
      </c>
      <c r="N239" s="250" t="s">
        <v>2503</v>
      </c>
      <c r="O239" s="250" t="s">
        <v>2504</v>
      </c>
      <c r="P239" s="250" t="s">
        <v>1215</v>
      </c>
      <c r="Q239" s="415">
        <v>44910</v>
      </c>
      <c r="R239" s="415"/>
      <c r="S239" s="415">
        <v>44652</v>
      </c>
      <c r="T239" s="415">
        <v>44152</v>
      </c>
      <c r="U239" s="430" t="s">
        <v>1676</v>
      </c>
      <c r="V239" s="416">
        <v>998956</v>
      </c>
      <c r="W239" s="431">
        <v>2021</v>
      </c>
      <c r="X239" s="416">
        <v>1023929.9</v>
      </c>
      <c r="Y239" s="416">
        <v>571184</v>
      </c>
      <c r="AA239" s="416">
        <v>0</v>
      </c>
      <c r="AC239" s="430" t="s">
        <v>1568</v>
      </c>
      <c r="AD239" s="430">
        <v>524267</v>
      </c>
      <c r="AE239" s="430" t="s">
        <v>2505</v>
      </c>
      <c r="AF239" s="430">
        <v>524623</v>
      </c>
      <c r="AG239" s="430" t="s">
        <v>2506</v>
      </c>
      <c r="AH239" s="430" t="s">
        <v>2507</v>
      </c>
    </row>
    <row r="240" spans="1:43" hidden="1">
      <c r="A240">
        <v>0</v>
      </c>
      <c r="B240" s="250">
        <v>210574</v>
      </c>
      <c r="C240" s="250">
        <v>81756</v>
      </c>
      <c r="D240" s="250">
        <v>122870</v>
      </c>
      <c r="F240" s="250" t="e">
        <v>#N/A</v>
      </c>
      <c r="G240" s="250" t="e">
        <v>#N/A</v>
      </c>
      <c r="H240" s="250" t="e">
        <v>#N/A</v>
      </c>
      <c r="I240" s="250" t="s">
        <v>1504</v>
      </c>
      <c r="J240" s="250">
        <v>0</v>
      </c>
      <c r="K240" s="250">
        <v>0</v>
      </c>
      <c r="L240" s="250">
        <v>0</v>
      </c>
      <c r="M240" s="250" t="s">
        <v>2027</v>
      </c>
      <c r="N240" s="250" t="s">
        <v>2508</v>
      </c>
      <c r="O240" s="250" t="s">
        <v>2509</v>
      </c>
      <c r="P240" s="250" t="s">
        <v>1215</v>
      </c>
      <c r="Q240" s="415">
        <v>44652</v>
      </c>
      <c r="R240" s="415"/>
      <c r="S240" s="415">
        <v>44652</v>
      </c>
      <c r="T240" s="415">
        <v>44152</v>
      </c>
      <c r="U240" s="430" t="s">
        <v>1676</v>
      </c>
      <c r="V240" s="416">
        <v>735013</v>
      </c>
      <c r="W240" s="431">
        <v>2021</v>
      </c>
      <c r="X240" s="416">
        <v>753388.32499999995</v>
      </c>
      <c r="Y240" s="416">
        <v>0</v>
      </c>
      <c r="AA240" s="416">
        <v>0</v>
      </c>
      <c r="AC240" s="430" t="s">
        <v>1568</v>
      </c>
      <c r="AD240" s="430">
        <v>525461</v>
      </c>
      <c r="AE240" s="430" t="s">
        <v>2510</v>
      </c>
      <c r="AF240" s="430">
        <v>523959</v>
      </c>
      <c r="AG240" s="430" t="s">
        <v>2511</v>
      </c>
      <c r="AH240" s="430" t="s">
        <v>2512</v>
      </c>
      <c r="AJ240" s="250">
        <v>67</v>
      </c>
      <c r="AN240" s="250" t="s">
        <v>1840</v>
      </c>
      <c r="AO240" s="250" t="s">
        <v>1840</v>
      </c>
    </row>
    <row r="241" spans="1:41" hidden="1">
      <c r="A241">
        <v>0</v>
      </c>
      <c r="B241" s="250">
        <v>210574</v>
      </c>
      <c r="C241" s="250">
        <v>81757</v>
      </c>
      <c r="D241" s="250">
        <v>122871</v>
      </c>
      <c r="F241" s="250" t="e">
        <v>#N/A</v>
      </c>
      <c r="G241" s="250" t="e">
        <v>#N/A</v>
      </c>
      <c r="H241" s="250" t="e">
        <v>#N/A</v>
      </c>
      <c r="I241" s="250" t="s">
        <v>1504</v>
      </c>
      <c r="J241" s="250">
        <v>0</v>
      </c>
      <c r="K241" s="250">
        <v>0</v>
      </c>
      <c r="L241" s="250">
        <v>0</v>
      </c>
      <c r="M241" s="250" t="s">
        <v>2027</v>
      </c>
      <c r="N241" s="250" t="s">
        <v>2513</v>
      </c>
      <c r="O241" s="250" t="s">
        <v>2514</v>
      </c>
      <c r="P241" s="250" t="s">
        <v>1215</v>
      </c>
      <c r="Q241" s="415">
        <v>44910</v>
      </c>
      <c r="R241" s="415"/>
      <c r="S241" s="415">
        <v>44652</v>
      </c>
      <c r="T241" s="415">
        <v>44152</v>
      </c>
      <c r="U241" s="430" t="s">
        <v>1676</v>
      </c>
      <c r="V241" s="416">
        <v>11609949</v>
      </c>
      <c r="W241" s="431">
        <v>2021</v>
      </c>
      <c r="X241" s="416">
        <v>11900197.725</v>
      </c>
      <c r="Y241" s="416">
        <v>11609949</v>
      </c>
      <c r="AA241" s="416">
        <v>0</v>
      </c>
      <c r="AC241" s="430" t="s">
        <v>1568</v>
      </c>
      <c r="AD241" s="430">
        <v>524629</v>
      </c>
      <c r="AE241" s="430" t="s">
        <v>2515</v>
      </c>
      <c r="AF241" s="430">
        <v>524655</v>
      </c>
      <c r="AG241" s="430" t="s">
        <v>2516</v>
      </c>
      <c r="AH241" s="430" t="s">
        <v>2517</v>
      </c>
      <c r="AJ241" s="250">
        <v>17.399999999999999</v>
      </c>
    </row>
    <row r="242" spans="1:41" hidden="1">
      <c r="A242">
        <v>0</v>
      </c>
      <c r="B242" s="250">
        <v>210574</v>
      </c>
      <c r="C242" s="250">
        <v>81758</v>
      </c>
      <c r="D242" s="250">
        <v>122872</v>
      </c>
      <c r="F242" s="250" t="e">
        <v>#N/A</v>
      </c>
      <c r="G242" s="250" t="e">
        <v>#N/A</v>
      </c>
      <c r="H242" s="250" t="e">
        <v>#N/A</v>
      </c>
      <c r="I242" s="250" t="s">
        <v>1504</v>
      </c>
      <c r="J242" s="250">
        <v>0</v>
      </c>
      <c r="K242" s="250">
        <v>0</v>
      </c>
      <c r="L242" s="250">
        <v>0</v>
      </c>
      <c r="M242" s="250" t="s">
        <v>2027</v>
      </c>
      <c r="N242" s="250" t="s">
        <v>2518</v>
      </c>
      <c r="O242" s="250" t="s">
        <v>2519</v>
      </c>
      <c r="P242" s="250" t="s">
        <v>1215</v>
      </c>
      <c r="Q242" s="415">
        <v>44713</v>
      </c>
      <c r="R242" s="415"/>
      <c r="S242" s="415">
        <v>44713</v>
      </c>
      <c r="T242" s="415">
        <v>44152</v>
      </c>
      <c r="U242" s="430" t="s">
        <v>1676</v>
      </c>
      <c r="V242" s="416">
        <v>4160581</v>
      </c>
      <c r="W242" s="431">
        <v>2021</v>
      </c>
      <c r="X242" s="416">
        <v>4264595.5250000004</v>
      </c>
      <c r="Y242" s="416">
        <v>4160581</v>
      </c>
      <c r="AA242" s="416">
        <v>0</v>
      </c>
      <c r="AC242" s="430" t="s">
        <v>1568</v>
      </c>
      <c r="AD242" s="430">
        <v>526160</v>
      </c>
      <c r="AE242" s="430" t="s">
        <v>2293</v>
      </c>
      <c r="AF242" s="430">
        <v>526192</v>
      </c>
      <c r="AG242" s="430" t="s">
        <v>2294</v>
      </c>
      <c r="AH242" s="430" t="s">
        <v>2520</v>
      </c>
      <c r="AK242" s="250">
        <v>4</v>
      </c>
      <c r="AN242" s="250" t="s">
        <v>1840</v>
      </c>
      <c r="AO242" s="250" t="s">
        <v>1840</v>
      </c>
    </row>
    <row r="243" spans="1:41" hidden="1">
      <c r="A243">
        <v>0</v>
      </c>
      <c r="B243" s="250">
        <v>210574</v>
      </c>
      <c r="C243" s="250">
        <v>81760</v>
      </c>
      <c r="D243" s="250">
        <v>122876</v>
      </c>
      <c r="F243" s="250" t="e">
        <v>#N/A</v>
      </c>
      <c r="G243" s="250" t="e">
        <v>#N/A</v>
      </c>
      <c r="H243" s="250" t="e">
        <v>#N/A</v>
      </c>
      <c r="I243" s="250" t="s">
        <v>1504</v>
      </c>
      <c r="J243" s="250">
        <v>0</v>
      </c>
      <c r="K243" s="250">
        <v>0</v>
      </c>
      <c r="L243" s="250">
        <v>0</v>
      </c>
      <c r="M243" s="250" t="s">
        <v>2027</v>
      </c>
      <c r="N243" s="250" t="s">
        <v>2521</v>
      </c>
      <c r="O243" s="250" t="s">
        <v>2522</v>
      </c>
      <c r="P243" s="250" t="s">
        <v>1215</v>
      </c>
      <c r="Q243" s="415">
        <v>44910</v>
      </c>
      <c r="R243" s="415"/>
      <c r="S243" s="415">
        <v>44652</v>
      </c>
      <c r="T243" s="415">
        <v>44152</v>
      </c>
      <c r="U243" s="430" t="s">
        <v>1676</v>
      </c>
      <c r="V243" s="416">
        <v>6956586</v>
      </c>
      <c r="W243" s="431">
        <v>2021</v>
      </c>
      <c r="X243" s="416">
        <v>7130500.6500000004</v>
      </c>
      <c r="Y243" s="416">
        <v>6956586</v>
      </c>
      <c r="AA243" s="416">
        <v>0</v>
      </c>
      <c r="AC243" s="430" t="s">
        <v>1568</v>
      </c>
      <c r="AD243" s="430">
        <v>524629</v>
      </c>
      <c r="AE243" s="430" t="s">
        <v>2515</v>
      </c>
      <c r="AF243" s="430">
        <v>524606</v>
      </c>
      <c r="AG243" s="430" t="s">
        <v>2523</v>
      </c>
      <c r="AH243" s="430" t="s">
        <v>2524</v>
      </c>
      <c r="AJ243" s="250">
        <v>7.3</v>
      </c>
      <c r="AN243" s="250" t="s">
        <v>1840</v>
      </c>
      <c r="AO243" s="250" t="s">
        <v>1840</v>
      </c>
    </row>
    <row r="244" spans="1:41" hidden="1">
      <c r="A244">
        <v>0</v>
      </c>
      <c r="B244" s="250">
        <v>210574</v>
      </c>
      <c r="C244" s="250">
        <v>81763</v>
      </c>
      <c r="D244" s="250">
        <v>122883</v>
      </c>
      <c r="F244" s="250" t="e">
        <v>#N/A</v>
      </c>
      <c r="G244" s="250" t="e">
        <v>#N/A</v>
      </c>
      <c r="H244" s="250" t="e">
        <v>#N/A</v>
      </c>
      <c r="I244" s="250" t="s">
        <v>1504</v>
      </c>
      <c r="J244" s="250">
        <v>0</v>
      </c>
      <c r="K244" s="250">
        <v>0</v>
      </c>
      <c r="L244" s="250">
        <v>0</v>
      </c>
      <c r="M244" s="250" t="s">
        <v>2027</v>
      </c>
      <c r="N244" s="250" t="s">
        <v>2525</v>
      </c>
      <c r="O244" s="250" t="s">
        <v>2526</v>
      </c>
      <c r="P244" s="250" t="s">
        <v>1215</v>
      </c>
      <c r="Q244" s="415">
        <v>44713</v>
      </c>
      <c r="R244" s="415"/>
      <c r="S244" s="415">
        <v>44713</v>
      </c>
      <c r="T244" s="415">
        <v>44152</v>
      </c>
      <c r="U244" s="430" t="s">
        <v>1676</v>
      </c>
      <c r="V244" s="416">
        <v>944000</v>
      </c>
      <c r="W244" s="431">
        <v>2021</v>
      </c>
      <c r="X244" s="416">
        <v>967600</v>
      </c>
      <c r="Y244" s="416">
        <v>835432</v>
      </c>
      <c r="AA244" s="416">
        <v>0</v>
      </c>
      <c r="AC244" s="430" t="s">
        <v>1568</v>
      </c>
      <c r="AD244" s="430">
        <v>526269</v>
      </c>
      <c r="AE244" s="430" t="s">
        <v>2403</v>
      </c>
      <c r="AF244" s="430">
        <v>526525</v>
      </c>
      <c r="AG244" s="430" t="s">
        <v>2527</v>
      </c>
      <c r="AH244" s="430" t="s">
        <v>2528</v>
      </c>
      <c r="AJ244" s="250">
        <v>14.6</v>
      </c>
      <c r="AN244" s="250" t="s">
        <v>1840</v>
      </c>
      <c r="AO244" s="250" t="s">
        <v>1840</v>
      </c>
    </row>
    <row r="245" spans="1:41" hidden="1">
      <c r="A245">
        <v>0</v>
      </c>
      <c r="B245" s="250">
        <v>210584</v>
      </c>
      <c r="C245" s="250">
        <v>81497</v>
      </c>
      <c r="D245" s="250">
        <v>132893</v>
      </c>
      <c r="F245" s="250" t="e">
        <v>#N/A</v>
      </c>
      <c r="G245" s="250" t="e">
        <v>#N/A</v>
      </c>
      <c r="H245" s="250" t="e">
        <v>#N/A</v>
      </c>
      <c r="I245" s="250" t="s">
        <v>1504</v>
      </c>
      <c r="J245" s="250">
        <v>0</v>
      </c>
      <c r="K245" s="250">
        <v>0</v>
      </c>
      <c r="L245" s="250">
        <v>0</v>
      </c>
      <c r="M245" s="250" t="s">
        <v>2529</v>
      </c>
      <c r="N245" s="250" t="s">
        <v>2530</v>
      </c>
      <c r="O245" s="250" t="s">
        <v>2531</v>
      </c>
      <c r="P245" s="250" t="s">
        <v>1215</v>
      </c>
      <c r="Q245" s="415">
        <v>44561</v>
      </c>
      <c r="R245" s="415"/>
      <c r="S245" s="415">
        <v>44896</v>
      </c>
      <c r="T245" s="415">
        <v>44152</v>
      </c>
      <c r="U245" s="430" t="s">
        <v>1676</v>
      </c>
      <c r="V245" s="416">
        <v>1182000</v>
      </c>
      <c r="W245" s="431">
        <v>2021</v>
      </c>
      <c r="X245" s="416">
        <v>1182000</v>
      </c>
      <c r="Y245" s="416">
        <v>1182000</v>
      </c>
      <c r="AA245" s="416">
        <v>989393</v>
      </c>
      <c r="AB245" s="250" t="s">
        <v>1706</v>
      </c>
      <c r="AC245" s="430" t="s">
        <v>1563</v>
      </c>
      <c r="AH245" s="430" t="s">
        <v>2532</v>
      </c>
      <c r="AO245" s="250" t="s">
        <v>1564</v>
      </c>
    </row>
    <row r="246" spans="1:41" hidden="1">
      <c r="A246">
        <v>0</v>
      </c>
      <c r="B246" s="250">
        <v>210579</v>
      </c>
      <c r="C246" s="250">
        <v>91876</v>
      </c>
      <c r="D246" s="250">
        <v>143157</v>
      </c>
      <c r="F246" s="250" t="e">
        <v>#N/A</v>
      </c>
      <c r="G246" s="250" t="e">
        <v>#N/A</v>
      </c>
      <c r="H246" s="250" t="e">
        <v>#N/A</v>
      </c>
      <c r="I246" s="250" t="s">
        <v>1504</v>
      </c>
      <c r="J246" s="250">
        <v>0</v>
      </c>
      <c r="K246" s="250">
        <v>0</v>
      </c>
      <c r="L246" s="250">
        <v>0</v>
      </c>
      <c r="M246" s="250" t="s">
        <v>1899</v>
      </c>
      <c r="N246" s="250" t="s">
        <v>2533</v>
      </c>
      <c r="O246" s="250" t="s">
        <v>2534</v>
      </c>
      <c r="P246" s="250" t="s">
        <v>1215</v>
      </c>
      <c r="Q246" s="415">
        <v>45200</v>
      </c>
      <c r="R246" s="415"/>
      <c r="S246" s="415">
        <v>44652</v>
      </c>
      <c r="T246" s="415">
        <v>44158</v>
      </c>
      <c r="U246" s="430" t="s">
        <v>1676</v>
      </c>
      <c r="V246" s="416">
        <v>2143217</v>
      </c>
      <c r="W246" s="431">
        <v>2021</v>
      </c>
      <c r="X246" s="416">
        <v>2196797.4249999998</v>
      </c>
      <c r="Y246" s="416">
        <v>2143217</v>
      </c>
      <c r="AA246" s="416">
        <v>0</v>
      </c>
      <c r="AC246" s="430" t="s">
        <v>1688</v>
      </c>
      <c r="AH246" s="430" t="s">
        <v>2535</v>
      </c>
    </row>
    <row r="247" spans="1:41" hidden="1">
      <c r="A247">
        <v>0</v>
      </c>
      <c r="B247" s="250">
        <v>210585</v>
      </c>
      <c r="C247" s="250">
        <v>91878</v>
      </c>
      <c r="D247" s="250">
        <v>143159</v>
      </c>
      <c r="F247" s="250" t="e">
        <v>#N/A</v>
      </c>
      <c r="G247" s="250" t="e">
        <v>#N/A</v>
      </c>
      <c r="H247" s="250" t="e">
        <v>#N/A</v>
      </c>
      <c r="I247" s="250" t="s">
        <v>1504</v>
      </c>
      <c r="J247" s="250">
        <v>0</v>
      </c>
      <c r="K247" s="250">
        <v>0</v>
      </c>
      <c r="L247" s="250">
        <v>0</v>
      </c>
      <c r="M247" s="250" t="s">
        <v>2536</v>
      </c>
      <c r="N247" s="250" t="s">
        <v>2537</v>
      </c>
      <c r="O247" s="250" t="s">
        <v>2538</v>
      </c>
      <c r="P247" s="250" t="s">
        <v>1215</v>
      </c>
      <c r="Q247" s="415">
        <v>45444</v>
      </c>
      <c r="R247" s="415"/>
      <c r="S247" s="415">
        <v>44652</v>
      </c>
      <c r="T247" s="415">
        <v>44152</v>
      </c>
      <c r="U247" s="430" t="s">
        <v>1676</v>
      </c>
      <c r="V247" s="416">
        <v>4358300</v>
      </c>
      <c r="W247" s="431">
        <v>2022</v>
      </c>
      <c r="X247" s="416">
        <v>4358300</v>
      </c>
      <c r="Y247" s="416">
        <v>4358300</v>
      </c>
      <c r="AC247" s="430" t="s">
        <v>1688</v>
      </c>
      <c r="AH247" s="430" t="s">
        <v>2539</v>
      </c>
    </row>
    <row r="248" spans="1:41" hidden="1">
      <c r="A248">
        <v>0</v>
      </c>
      <c r="B248" s="250">
        <v>210591</v>
      </c>
      <c r="C248" s="250">
        <v>91881</v>
      </c>
      <c r="D248" s="250">
        <v>143162</v>
      </c>
      <c r="F248" s="250" t="e">
        <v>#N/A</v>
      </c>
      <c r="G248" s="250" t="e">
        <v>#N/A</v>
      </c>
      <c r="H248" s="250" t="e">
        <v>#N/A</v>
      </c>
      <c r="I248" s="250" t="s">
        <v>1504</v>
      </c>
      <c r="J248" s="250">
        <v>0</v>
      </c>
      <c r="K248" s="250">
        <v>0</v>
      </c>
      <c r="L248" s="250">
        <v>0</v>
      </c>
      <c r="M248" s="250" t="s">
        <v>2540</v>
      </c>
      <c r="N248" s="250" t="s">
        <v>2541</v>
      </c>
      <c r="O248" s="250" t="s">
        <v>2542</v>
      </c>
      <c r="P248" s="250" t="s">
        <v>1215</v>
      </c>
      <c r="Q248" s="415">
        <v>44743</v>
      </c>
      <c r="R248" s="415"/>
      <c r="S248" s="415">
        <v>44652</v>
      </c>
      <c r="T248" s="415">
        <v>44158</v>
      </c>
      <c r="U248" s="430" t="s">
        <v>1676</v>
      </c>
      <c r="V248" s="416">
        <v>1310400</v>
      </c>
      <c r="W248" s="431">
        <v>2021</v>
      </c>
      <c r="X248" s="416">
        <v>1343160</v>
      </c>
      <c r="Y248" s="416">
        <v>1400000</v>
      </c>
      <c r="AC248" s="430" t="s">
        <v>1568</v>
      </c>
      <c r="AH248" s="430" t="s">
        <v>2543</v>
      </c>
      <c r="AN248" s="250" t="s">
        <v>1840</v>
      </c>
      <c r="AO248" s="250" t="s">
        <v>1840</v>
      </c>
    </row>
    <row r="249" spans="1:41" hidden="1">
      <c r="A249">
        <v>0</v>
      </c>
      <c r="B249" s="250">
        <v>210574</v>
      </c>
      <c r="C249" s="250">
        <v>91884</v>
      </c>
      <c r="D249" s="250">
        <v>143167</v>
      </c>
      <c r="F249" s="250" t="e">
        <v>#N/A</v>
      </c>
      <c r="G249" s="250" t="e">
        <v>#N/A</v>
      </c>
      <c r="H249" s="250" t="e">
        <v>#N/A</v>
      </c>
      <c r="I249" s="250" t="s">
        <v>1504</v>
      </c>
      <c r="J249" s="250">
        <v>0</v>
      </c>
      <c r="K249" s="250">
        <v>0</v>
      </c>
      <c r="L249" s="250">
        <v>0</v>
      </c>
      <c r="M249" s="250" t="s">
        <v>2027</v>
      </c>
      <c r="N249" s="250" t="s">
        <v>2544</v>
      </c>
      <c r="O249" s="250" t="s">
        <v>2545</v>
      </c>
      <c r="P249" s="250" t="s">
        <v>1215</v>
      </c>
      <c r="Q249" s="415">
        <v>44910</v>
      </c>
      <c r="R249" s="415"/>
      <c r="S249" s="415">
        <v>44652</v>
      </c>
      <c r="T249" s="415">
        <v>44152</v>
      </c>
      <c r="U249" s="430" t="s">
        <v>1676</v>
      </c>
      <c r="V249" s="416">
        <v>1675731</v>
      </c>
      <c r="W249" s="431">
        <v>2021</v>
      </c>
      <c r="X249" s="416">
        <v>1717624.2749999999</v>
      </c>
      <c r="Y249" s="416">
        <v>1675731</v>
      </c>
      <c r="AC249" s="430" t="s">
        <v>1568</v>
      </c>
      <c r="AH249" s="430" t="s">
        <v>2546</v>
      </c>
      <c r="AK249" s="250">
        <v>1.1499999999999999</v>
      </c>
    </row>
    <row r="250" spans="1:41" hidden="1">
      <c r="A250">
        <v>0</v>
      </c>
      <c r="B250" s="250">
        <v>210574</v>
      </c>
      <c r="C250" s="250">
        <v>91888</v>
      </c>
      <c r="D250" s="250">
        <v>143168</v>
      </c>
      <c r="F250" s="250" t="e">
        <v>#N/A</v>
      </c>
      <c r="G250" s="250" t="e">
        <v>#N/A</v>
      </c>
      <c r="H250" s="250" t="e">
        <v>#N/A</v>
      </c>
      <c r="I250" s="250" t="s">
        <v>1504</v>
      </c>
      <c r="J250" s="250">
        <v>0</v>
      </c>
      <c r="K250" s="250">
        <v>0</v>
      </c>
      <c r="L250" s="250">
        <v>0</v>
      </c>
      <c r="M250" s="250" t="s">
        <v>2027</v>
      </c>
      <c r="N250" s="250" t="s">
        <v>2547</v>
      </c>
      <c r="O250" s="250" t="s">
        <v>2548</v>
      </c>
      <c r="P250" s="250" t="s">
        <v>1215</v>
      </c>
      <c r="Q250" s="415">
        <v>44910</v>
      </c>
      <c r="R250" s="415"/>
      <c r="S250" s="415">
        <v>44652</v>
      </c>
      <c r="T250" s="415">
        <v>44152</v>
      </c>
      <c r="U250" s="430" t="s">
        <v>1676</v>
      </c>
      <c r="V250" s="416">
        <v>5378526</v>
      </c>
      <c r="W250" s="431">
        <v>2021</v>
      </c>
      <c r="X250" s="416">
        <v>5512989.1500000004</v>
      </c>
      <c r="Y250" s="416">
        <v>5378526</v>
      </c>
      <c r="AC250" s="430" t="s">
        <v>1568</v>
      </c>
      <c r="AH250" s="430" t="s">
        <v>2549</v>
      </c>
      <c r="AK250" s="250">
        <v>7.75</v>
      </c>
    </row>
    <row r="251" spans="1:41" hidden="1">
      <c r="A251">
        <v>0</v>
      </c>
      <c r="B251" s="250">
        <v>210574</v>
      </c>
      <c r="C251" s="250">
        <v>91889</v>
      </c>
      <c r="D251" s="250">
        <v>143169</v>
      </c>
      <c r="F251" s="250" t="e">
        <v>#N/A</v>
      </c>
      <c r="G251" s="250" t="e">
        <v>#N/A</v>
      </c>
      <c r="H251" s="250" t="e">
        <v>#N/A</v>
      </c>
      <c r="I251" s="250" t="s">
        <v>1504</v>
      </c>
      <c r="J251" s="250">
        <v>0</v>
      </c>
      <c r="K251" s="250">
        <v>0</v>
      </c>
      <c r="L251" s="250">
        <v>0</v>
      </c>
      <c r="M251" s="250" t="s">
        <v>2027</v>
      </c>
      <c r="N251" s="250" t="s">
        <v>2550</v>
      </c>
      <c r="O251" s="250" t="s">
        <v>2551</v>
      </c>
      <c r="P251" s="250" t="s">
        <v>1215</v>
      </c>
      <c r="Q251" s="415">
        <v>44910</v>
      </c>
      <c r="R251" s="415"/>
      <c r="S251" s="415">
        <v>44652</v>
      </c>
      <c r="T251" s="415">
        <v>44152</v>
      </c>
      <c r="U251" s="430" t="s">
        <v>1676</v>
      </c>
      <c r="V251" s="416">
        <v>999423</v>
      </c>
      <c r="W251" s="431">
        <v>2021</v>
      </c>
      <c r="X251" s="416">
        <v>1024408.575</v>
      </c>
      <c r="Y251" s="416">
        <v>999423</v>
      </c>
      <c r="AC251" s="430" t="s">
        <v>1568</v>
      </c>
      <c r="AH251" s="430" t="s">
        <v>2552</v>
      </c>
      <c r="AK251" s="250">
        <v>1.1599999999999999</v>
      </c>
    </row>
    <row r="252" spans="1:41" hidden="1">
      <c r="A252">
        <v>0</v>
      </c>
      <c r="B252" s="250">
        <v>210574</v>
      </c>
      <c r="C252" s="250">
        <v>91890</v>
      </c>
      <c r="D252" s="250">
        <v>143170</v>
      </c>
      <c r="F252" s="250" t="e">
        <v>#N/A</v>
      </c>
      <c r="G252" s="250" t="e">
        <v>#N/A</v>
      </c>
      <c r="H252" s="250" t="e">
        <v>#N/A</v>
      </c>
      <c r="I252" s="250" t="s">
        <v>1504</v>
      </c>
      <c r="J252" s="250">
        <v>0</v>
      </c>
      <c r="K252" s="250">
        <v>0</v>
      </c>
      <c r="L252" s="250">
        <v>0</v>
      </c>
      <c r="M252" s="250" t="s">
        <v>2027</v>
      </c>
      <c r="N252" s="250" t="s">
        <v>2553</v>
      </c>
      <c r="O252" s="250" t="s">
        <v>2554</v>
      </c>
      <c r="P252" s="250" t="s">
        <v>1215</v>
      </c>
      <c r="Q252" s="415">
        <v>44910</v>
      </c>
      <c r="R252" s="415"/>
      <c r="S252" s="415">
        <v>44652</v>
      </c>
      <c r="T252" s="415">
        <v>44152</v>
      </c>
      <c r="U252" s="430" t="s">
        <v>1676</v>
      </c>
      <c r="V252" s="416">
        <v>5293163</v>
      </c>
      <c r="W252" s="431">
        <v>2021</v>
      </c>
      <c r="X252" s="416">
        <v>5425492.0750000002</v>
      </c>
      <c r="Y252" s="416">
        <v>5293163</v>
      </c>
      <c r="AC252" s="430" t="s">
        <v>1568</v>
      </c>
      <c r="AH252" s="430" t="s">
        <v>2555</v>
      </c>
      <c r="AK252" s="250">
        <v>7.6</v>
      </c>
    </row>
    <row r="253" spans="1:41" hidden="1">
      <c r="A253">
        <v>0</v>
      </c>
      <c r="B253" s="250">
        <v>210600</v>
      </c>
      <c r="C253" s="250">
        <v>91885</v>
      </c>
      <c r="D253" s="250">
        <v>143177</v>
      </c>
      <c r="F253" s="250" t="e">
        <v>#N/A</v>
      </c>
      <c r="G253" s="250" t="e">
        <v>#N/A</v>
      </c>
      <c r="H253" s="250" t="e">
        <v>#N/A</v>
      </c>
      <c r="I253" s="250" t="s">
        <v>1504</v>
      </c>
      <c r="J253" s="250">
        <v>0</v>
      </c>
      <c r="K253" s="250">
        <v>0</v>
      </c>
      <c r="L253" s="250">
        <v>0</v>
      </c>
      <c r="M253" s="250" t="s">
        <v>2330</v>
      </c>
      <c r="N253" s="250" t="s">
        <v>2556</v>
      </c>
      <c r="O253" s="250" t="s">
        <v>2557</v>
      </c>
      <c r="P253" s="250" t="s">
        <v>1215</v>
      </c>
      <c r="Q253" s="415">
        <v>44774</v>
      </c>
      <c r="R253" s="415"/>
      <c r="S253" s="415">
        <v>45017</v>
      </c>
      <c r="T253" s="415">
        <v>44243</v>
      </c>
      <c r="U253" s="430" t="s">
        <v>2558</v>
      </c>
      <c r="V253" s="416">
        <v>858928</v>
      </c>
      <c r="W253" s="431">
        <v>2021</v>
      </c>
      <c r="X253" s="416">
        <v>880401.2</v>
      </c>
      <c r="Y253" s="416">
        <v>858928</v>
      </c>
      <c r="AA253" s="416">
        <v>0</v>
      </c>
      <c r="AC253" s="430" t="s">
        <v>1591</v>
      </c>
      <c r="AD253" s="430">
        <v>646260</v>
      </c>
      <c r="AH253" s="430" t="s">
        <v>2559</v>
      </c>
      <c r="AI253" s="250">
        <v>161</v>
      </c>
      <c r="AN253" s="250" t="s">
        <v>1840</v>
      </c>
      <c r="AO253" s="250" t="s">
        <v>1840</v>
      </c>
    </row>
    <row r="254" spans="1:41" hidden="1">
      <c r="A254">
        <v>0</v>
      </c>
      <c r="B254" s="250">
        <v>210600</v>
      </c>
      <c r="C254" s="250">
        <v>91885</v>
      </c>
      <c r="D254" s="250">
        <v>143178</v>
      </c>
      <c r="F254" s="250" t="e">
        <v>#N/A</v>
      </c>
      <c r="G254" s="250" t="e">
        <v>#N/A</v>
      </c>
      <c r="H254" s="250" t="e">
        <v>#N/A</v>
      </c>
      <c r="I254" s="250" t="s">
        <v>1504</v>
      </c>
      <c r="J254" s="250">
        <v>0</v>
      </c>
      <c r="K254" s="250">
        <v>0</v>
      </c>
      <c r="L254" s="250">
        <v>0</v>
      </c>
      <c r="M254" s="250" t="s">
        <v>2330</v>
      </c>
      <c r="N254" s="250" t="s">
        <v>2556</v>
      </c>
      <c r="O254" s="250" t="s">
        <v>2560</v>
      </c>
      <c r="P254" s="250" t="s">
        <v>1215</v>
      </c>
      <c r="Q254" s="415">
        <v>44774</v>
      </c>
      <c r="R254" s="415"/>
      <c r="S254" s="415">
        <v>45383</v>
      </c>
      <c r="T254" s="415">
        <v>44243</v>
      </c>
      <c r="U254" s="430" t="s">
        <v>2558</v>
      </c>
      <c r="V254" s="416">
        <v>100000</v>
      </c>
      <c r="W254" s="431">
        <v>2021</v>
      </c>
      <c r="X254" s="416">
        <v>102500</v>
      </c>
      <c r="Y254" s="416">
        <v>100000</v>
      </c>
      <c r="AA254" s="416">
        <v>0</v>
      </c>
      <c r="AC254" s="430" t="s">
        <v>1591</v>
      </c>
      <c r="AD254" s="430">
        <v>645456</v>
      </c>
      <c r="AE254" s="430" t="s">
        <v>2561</v>
      </c>
      <c r="AF254" s="430">
        <v>645458</v>
      </c>
      <c r="AG254" s="430" t="s">
        <v>2562</v>
      </c>
      <c r="AH254" s="430" t="s">
        <v>2563</v>
      </c>
      <c r="AI254" s="250">
        <v>345</v>
      </c>
      <c r="AN254" s="250" t="s">
        <v>1840</v>
      </c>
      <c r="AO254" s="250" t="s">
        <v>1840</v>
      </c>
    </row>
    <row r="255" spans="1:41" hidden="1">
      <c r="A255">
        <v>0</v>
      </c>
      <c r="B255" s="250">
        <v>210600</v>
      </c>
      <c r="C255" s="250">
        <v>91885</v>
      </c>
      <c r="D255" s="250">
        <v>143179</v>
      </c>
      <c r="F255" s="250" t="e">
        <v>#N/A</v>
      </c>
      <c r="G255" s="250" t="e">
        <v>#N/A</v>
      </c>
      <c r="H255" s="250" t="e">
        <v>#N/A</v>
      </c>
      <c r="I255" s="250" t="s">
        <v>1504</v>
      </c>
      <c r="J255" s="250">
        <v>0</v>
      </c>
      <c r="K255" s="250">
        <v>0</v>
      </c>
      <c r="L255" s="250">
        <v>0</v>
      </c>
      <c r="M255" s="250" t="s">
        <v>2330</v>
      </c>
      <c r="N255" s="250" t="s">
        <v>2556</v>
      </c>
      <c r="O255" s="250" t="s">
        <v>2564</v>
      </c>
      <c r="P255" s="250" t="s">
        <v>1215</v>
      </c>
      <c r="Q255" s="415">
        <v>45383</v>
      </c>
      <c r="R255" s="415"/>
      <c r="S255" s="415">
        <v>45383</v>
      </c>
      <c r="T255" s="415">
        <v>44243</v>
      </c>
      <c r="U255" s="430" t="s">
        <v>2558</v>
      </c>
      <c r="V255" s="416">
        <v>600000</v>
      </c>
      <c r="W255" s="431">
        <v>2021</v>
      </c>
      <c r="X255" s="416">
        <v>615000</v>
      </c>
      <c r="Y255" s="416">
        <v>600000</v>
      </c>
      <c r="AA255" s="416">
        <v>0</v>
      </c>
      <c r="AC255" s="430" t="s">
        <v>1591</v>
      </c>
      <c r="AD255" s="430">
        <v>645455</v>
      </c>
      <c r="AE255" s="430" t="s">
        <v>2565</v>
      </c>
      <c r="AF255" s="430">
        <v>645740</v>
      </c>
      <c r="AG255" s="430" t="s">
        <v>2566</v>
      </c>
      <c r="AH255" s="430" t="s">
        <v>2567</v>
      </c>
      <c r="AI255" s="250">
        <v>345</v>
      </c>
      <c r="AN255" s="250" t="s">
        <v>1840</v>
      </c>
      <c r="AO255" s="250" t="s">
        <v>1840</v>
      </c>
    </row>
    <row r="256" spans="1:41" hidden="1">
      <c r="A256">
        <v>0</v>
      </c>
      <c r="B256" s="250">
        <v>210584</v>
      </c>
      <c r="C256" s="250">
        <v>81497</v>
      </c>
      <c r="D256" s="250">
        <v>143181</v>
      </c>
      <c r="F256" s="250" t="e">
        <v>#N/A</v>
      </c>
      <c r="G256" s="250" t="e">
        <v>#N/A</v>
      </c>
      <c r="H256" s="250" t="e">
        <v>#N/A</v>
      </c>
      <c r="I256" s="250" t="s">
        <v>1504</v>
      </c>
      <c r="J256" s="250">
        <v>0</v>
      </c>
      <c r="K256" s="250">
        <v>0</v>
      </c>
      <c r="L256" s="250">
        <v>0</v>
      </c>
      <c r="M256" s="250" t="s">
        <v>2529</v>
      </c>
      <c r="N256" s="250" t="s">
        <v>2530</v>
      </c>
      <c r="O256" s="250" t="s">
        <v>2568</v>
      </c>
      <c r="P256" s="250" t="s">
        <v>1215</v>
      </c>
      <c r="Q256" s="420"/>
      <c r="R256" s="420"/>
      <c r="S256" s="415">
        <v>44896</v>
      </c>
      <c r="T256" s="415">
        <v>44152</v>
      </c>
      <c r="U256" s="430" t="s">
        <v>1676</v>
      </c>
      <c r="V256" s="416">
        <v>3277500</v>
      </c>
      <c r="W256" s="431">
        <v>2021</v>
      </c>
      <c r="X256" s="416">
        <v>3359437.5</v>
      </c>
      <c r="Y256" s="416">
        <v>3277500</v>
      </c>
      <c r="AC256" s="430" t="s">
        <v>1591</v>
      </c>
      <c r="AH256" s="430" t="s">
        <v>2569</v>
      </c>
      <c r="AJ256" s="250">
        <v>14.4</v>
      </c>
      <c r="AN256" s="250" t="s">
        <v>1840</v>
      </c>
      <c r="AO256" s="250" t="s">
        <v>1840</v>
      </c>
    </row>
    <row r="257" spans="1:44" hidden="1">
      <c r="A257">
        <v>0</v>
      </c>
      <c r="B257" s="250">
        <v>210617</v>
      </c>
      <c r="C257" s="250">
        <v>91939</v>
      </c>
      <c r="D257" s="250">
        <v>143253</v>
      </c>
      <c r="F257" s="250" t="e">
        <v>#N/A</v>
      </c>
      <c r="G257" s="250" t="e">
        <v>#N/A</v>
      </c>
      <c r="H257" s="250" t="e">
        <v>#N/A</v>
      </c>
      <c r="I257" s="250" t="s">
        <v>1504</v>
      </c>
      <c r="J257" s="250">
        <v>0</v>
      </c>
      <c r="K257" s="250">
        <v>0</v>
      </c>
      <c r="L257" s="250">
        <v>0</v>
      </c>
      <c r="M257" s="250" t="s">
        <v>1834</v>
      </c>
      <c r="N257" s="250" t="s">
        <v>2570</v>
      </c>
      <c r="O257" s="250" t="s">
        <v>2571</v>
      </c>
      <c r="P257" s="250" t="s">
        <v>1215</v>
      </c>
      <c r="Q257" s="415">
        <v>46022</v>
      </c>
      <c r="R257" s="415"/>
      <c r="S257" s="415">
        <v>44348</v>
      </c>
      <c r="T257" s="415">
        <v>44480</v>
      </c>
      <c r="U257" s="430" t="s">
        <v>2572</v>
      </c>
      <c r="V257" s="416">
        <v>7865000</v>
      </c>
      <c r="W257" s="431">
        <v>2021</v>
      </c>
      <c r="X257" s="416">
        <v>8061625</v>
      </c>
      <c r="Y257" s="416">
        <v>7865000</v>
      </c>
      <c r="AA257" s="416">
        <v>0</v>
      </c>
      <c r="AC257" s="430" t="s">
        <v>2440</v>
      </c>
      <c r="AD257" s="430">
        <v>521022</v>
      </c>
      <c r="AE257" s="430" t="s">
        <v>2150</v>
      </c>
      <c r="AF257" s="430">
        <v>520973</v>
      </c>
      <c r="AG257" s="430" t="s">
        <v>2573</v>
      </c>
      <c r="AH257" s="430" t="s">
        <v>2574</v>
      </c>
      <c r="AI257" s="250">
        <v>69</v>
      </c>
      <c r="AN257" s="250" t="s">
        <v>1564</v>
      </c>
    </row>
    <row r="258" spans="1:44" hidden="1">
      <c r="A258">
        <v>0</v>
      </c>
      <c r="B258" s="250">
        <v>210617</v>
      </c>
      <c r="C258" s="250">
        <v>91939</v>
      </c>
      <c r="D258" s="250">
        <v>143254</v>
      </c>
      <c r="F258" s="250" t="e">
        <v>#N/A</v>
      </c>
      <c r="G258" s="250" t="e">
        <v>#N/A</v>
      </c>
      <c r="H258" s="250" t="e">
        <v>#N/A</v>
      </c>
      <c r="I258" s="250" t="s">
        <v>1504</v>
      </c>
      <c r="J258" s="250">
        <v>0</v>
      </c>
      <c r="K258" s="250">
        <v>0</v>
      </c>
      <c r="L258" s="250">
        <v>0</v>
      </c>
      <c r="M258" s="250" t="s">
        <v>1834</v>
      </c>
      <c r="N258" s="250" t="s">
        <v>2570</v>
      </c>
      <c r="O258" s="250" t="s">
        <v>2575</v>
      </c>
      <c r="P258" s="250" t="s">
        <v>1215</v>
      </c>
      <c r="Q258" s="415">
        <v>45657</v>
      </c>
      <c r="R258" s="415"/>
      <c r="S258" s="415">
        <v>44348</v>
      </c>
      <c r="T258" s="415">
        <v>44480</v>
      </c>
      <c r="U258" s="430" t="s">
        <v>2572</v>
      </c>
      <c r="V258" s="416">
        <v>5340500</v>
      </c>
      <c r="W258" s="431">
        <v>2021</v>
      </c>
      <c r="X258" s="416">
        <v>5474012.5</v>
      </c>
      <c r="Y258" s="416">
        <v>5340500</v>
      </c>
      <c r="AA258" s="416">
        <v>0</v>
      </c>
      <c r="AC258" s="430" t="s">
        <v>2440</v>
      </c>
      <c r="AD258" s="430">
        <v>520973</v>
      </c>
      <c r="AE258" s="430" t="s">
        <v>2573</v>
      </c>
      <c r="AF258" s="430">
        <v>520976</v>
      </c>
      <c r="AG258" s="430" t="s">
        <v>2576</v>
      </c>
      <c r="AH258" s="430" t="s">
        <v>2577</v>
      </c>
      <c r="AI258" s="250">
        <v>69</v>
      </c>
      <c r="AN258" s="250" t="s">
        <v>1564</v>
      </c>
    </row>
    <row r="259" spans="1:44" hidden="1">
      <c r="A259">
        <v>0</v>
      </c>
      <c r="B259" s="250">
        <v>210617</v>
      </c>
      <c r="C259" s="250">
        <v>91939</v>
      </c>
      <c r="D259" s="250">
        <v>143255</v>
      </c>
      <c r="F259" s="250" t="e">
        <v>#N/A</v>
      </c>
      <c r="G259" s="250" t="e">
        <v>#N/A</v>
      </c>
      <c r="H259" s="250" t="e">
        <v>#N/A</v>
      </c>
      <c r="I259" s="250" t="s">
        <v>1504</v>
      </c>
      <c r="J259" s="250">
        <v>0</v>
      </c>
      <c r="K259" s="250">
        <v>0</v>
      </c>
      <c r="L259" s="250">
        <v>0</v>
      </c>
      <c r="M259" s="250" t="s">
        <v>1834</v>
      </c>
      <c r="N259" s="250" t="s">
        <v>2570</v>
      </c>
      <c r="O259" s="250" t="s">
        <v>2578</v>
      </c>
      <c r="P259" s="250" t="s">
        <v>1215</v>
      </c>
      <c r="Q259" s="415">
        <v>46022</v>
      </c>
      <c r="R259" s="415"/>
      <c r="S259" s="415">
        <v>44348</v>
      </c>
      <c r="T259" s="415">
        <v>44480</v>
      </c>
      <c r="U259" s="430" t="s">
        <v>2572</v>
      </c>
      <c r="V259" s="416">
        <v>450000</v>
      </c>
      <c r="W259" s="431">
        <v>2021</v>
      </c>
      <c r="X259" s="416">
        <v>461250</v>
      </c>
      <c r="Y259" s="416">
        <v>450000</v>
      </c>
      <c r="AA259" s="416">
        <v>0</v>
      </c>
      <c r="AC259" s="430" t="s">
        <v>2440</v>
      </c>
      <c r="AH259" s="430" t="s">
        <v>2579</v>
      </c>
      <c r="AN259" s="250" t="s">
        <v>1564</v>
      </c>
    </row>
    <row r="260" spans="1:44" hidden="1">
      <c r="A260">
        <v>0</v>
      </c>
      <c r="B260" s="250">
        <v>210617</v>
      </c>
      <c r="C260" s="250">
        <v>91939</v>
      </c>
      <c r="D260" s="250">
        <v>143256</v>
      </c>
      <c r="F260" s="250" t="e">
        <v>#N/A</v>
      </c>
      <c r="G260" s="250" t="e">
        <v>#N/A</v>
      </c>
      <c r="H260" s="250" t="e">
        <v>#N/A</v>
      </c>
      <c r="I260" s="250" t="s">
        <v>1504</v>
      </c>
      <c r="J260" s="250">
        <v>0</v>
      </c>
      <c r="K260" s="250">
        <v>0</v>
      </c>
      <c r="L260" s="250">
        <v>0</v>
      </c>
      <c r="M260" s="250" t="s">
        <v>1834</v>
      </c>
      <c r="N260" s="250" t="s">
        <v>2570</v>
      </c>
      <c r="O260" s="250" t="s">
        <v>2580</v>
      </c>
      <c r="P260" s="250" t="s">
        <v>1215</v>
      </c>
      <c r="Q260" s="415">
        <v>45657</v>
      </c>
      <c r="R260" s="415"/>
      <c r="S260" s="415">
        <v>44348</v>
      </c>
      <c r="T260" s="415">
        <v>44480</v>
      </c>
      <c r="U260" s="430" t="s">
        <v>2572</v>
      </c>
      <c r="V260" s="416">
        <v>500000</v>
      </c>
      <c r="W260" s="431">
        <v>2021</v>
      </c>
      <c r="X260" s="416">
        <v>512500</v>
      </c>
      <c r="Y260" s="416">
        <v>500000</v>
      </c>
      <c r="AA260" s="416">
        <v>0</v>
      </c>
      <c r="AC260" s="430" t="s">
        <v>2440</v>
      </c>
      <c r="AH260" s="430" t="s">
        <v>2581</v>
      </c>
      <c r="AN260" s="250" t="s">
        <v>1564</v>
      </c>
    </row>
    <row r="261" spans="1:44" hidden="1">
      <c r="A261">
        <v>0</v>
      </c>
      <c r="B261" s="250">
        <v>210655</v>
      </c>
      <c r="C261" s="250">
        <v>92112</v>
      </c>
      <c r="D261" s="250">
        <v>143587</v>
      </c>
      <c r="F261" s="250" t="e">
        <v>#N/A</v>
      </c>
      <c r="G261" s="250" t="e">
        <v>#N/A</v>
      </c>
      <c r="H261" s="250" t="e">
        <v>#N/A</v>
      </c>
      <c r="I261" s="250" t="s">
        <v>1504</v>
      </c>
      <c r="J261" s="250" t="e">
        <v>#N/A</v>
      </c>
      <c r="K261" s="250" t="e">
        <v>#N/A</v>
      </c>
      <c r="L261" s="250" t="e">
        <v>#N/A</v>
      </c>
      <c r="M261" s="250" t="s">
        <v>2362</v>
      </c>
      <c r="N261" s="250" t="s">
        <v>2582</v>
      </c>
      <c r="O261" s="250" t="s">
        <v>2583</v>
      </c>
      <c r="P261" s="250" t="s">
        <v>1215</v>
      </c>
      <c r="Q261" s="420"/>
      <c r="R261" s="420"/>
      <c r="S261" s="415">
        <v>45078</v>
      </c>
      <c r="T261" s="415">
        <v>44629</v>
      </c>
      <c r="U261" s="430" t="s">
        <v>1897</v>
      </c>
      <c r="V261" s="416">
        <v>55271.78</v>
      </c>
      <c r="W261" s="431">
        <v>2022</v>
      </c>
      <c r="X261" s="416">
        <v>55271.78</v>
      </c>
      <c r="Y261" s="416">
        <v>55271.78</v>
      </c>
      <c r="AC261" s="430" t="s">
        <v>1591</v>
      </c>
      <c r="AH261" s="430" t="s">
        <v>2584</v>
      </c>
      <c r="AI261" s="250">
        <v>161</v>
      </c>
      <c r="AN261" s="250" t="s">
        <v>1840</v>
      </c>
      <c r="AO261" s="250" t="s">
        <v>1840</v>
      </c>
    </row>
    <row r="262" spans="1:44" hidden="1">
      <c r="A262">
        <v>0</v>
      </c>
      <c r="B262" s="250">
        <v>210675</v>
      </c>
      <c r="C262" s="250">
        <v>92113</v>
      </c>
      <c r="D262" s="250">
        <v>143588</v>
      </c>
      <c r="F262" s="250" t="e">
        <v>#N/A</v>
      </c>
      <c r="G262" s="250" t="e">
        <v>#N/A</v>
      </c>
      <c r="H262" s="250" t="e">
        <v>#N/A</v>
      </c>
      <c r="I262" s="250" t="s">
        <v>1504</v>
      </c>
      <c r="J262" s="250" t="e">
        <v>#N/A</v>
      </c>
      <c r="K262" s="250" t="e">
        <v>#N/A</v>
      </c>
      <c r="L262" s="250" t="e">
        <v>#N/A</v>
      </c>
      <c r="M262" s="250" t="s">
        <v>1894</v>
      </c>
      <c r="N262" s="250" t="s">
        <v>2585</v>
      </c>
      <c r="O262" s="250" t="s">
        <v>2586</v>
      </c>
      <c r="P262" s="250" t="s">
        <v>1215</v>
      </c>
      <c r="S262" s="415">
        <v>44927</v>
      </c>
      <c r="T262" s="415">
        <v>44754</v>
      </c>
      <c r="U262" s="430" t="s">
        <v>1897</v>
      </c>
      <c r="V262" s="416">
        <v>78293357</v>
      </c>
      <c r="W262" s="431">
        <v>2022</v>
      </c>
      <c r="X262" s="416">
        <v>78293357</v>
      </c>
      <c r="Y262" s="416">
        <v>78293357</v>
      </c>
      <c r="AC262" s="430" t="s">
        <v>1688</v>
      </c>
      <c r="AH262" s="430" t="s">
        <v>2587</v>
      </c>
      <c r="AI262" s="250">
        <v>345</v>
      </c>
      <c r="AN262" s="250" t="s">
        <v>1840</v>
      </c>
      <c r="AO262" s="250" t="s">
        <v>1840</v>
      </c>
    </row>
    <row r="263" spans="1:44" hidden="1">
      <c r="A263">
        <v>0</v>
      </c>
      <c r="B263" s="250">
        <v>210675</v>
      </c>
      <c r="C263" s="250">
        <v>92113</v>
      </c>
      <c r="D263" s="250">
        <v>143589</v>
      </c>
      <c r="F263" s="250" t="e">
        <v>#N/A</v>
      </c>
      <c r="G263" s="250" t="e">
        <v>#N/A</v>
      </c>
      <c r="H263" s="250" t="e">
        <v>#N/A</v>
      </c>
      <c r="I263" s="250" t="s">
        <v>1504</v>
      </c>
      <c r="J263" s="250" t="e">
        <v>#N/A</v>
      </c>
      <c r="K263" s="250" t="e">
        <v>#N/A</v>
      </c>
      <c r="L263" s="250" t="e">
        <v>#N/A</v>
      </c>
      <c r="M263" s="250" t="s">
        <v>1894</v>
      </c>
      <c r="N263" s="250" t="s">
        <v>2585</v>
      </c>
      <c r="O263" s="250" t="s">
        <v>2588</v>
      </c>
      <c r="P263" s="250" t="s">
        <v>1215</v>
      </c>
      <c r="S263" s="415">
        <v>44927</v>
      </c>
      <c r="T263" s="415">
        <v>44754</v>
      </c>
      <c r="U263" s="430" t="s">
        <v>1897</v>
      </c>
      <c r="V263" s="416">
        <v>342000</v>
      </c>
      <c r="W263" s="431">
        <v>2022</v>
      </c>
      <c r="X263" s="416">
        <v>342000</v>
      </c>
      <c r="Y263" s="416">
        <v>342000</v>
      </c>
      <c r="AC263" s="430" t="s">
        <v>1688</v>
      </c>
      <c r="AH263" s="430" t="s">
        <v>2589</v>
      </c>
      <c r="AI263" s="250">
        <v>345</v>
      </c>
      <c r="AN263" s="250" t="s">
        <v>1840</v>
      </c>
      <c r="AO263" s="250" t="s">
        <v>1840</v>
      </c>
    </row>
    <row r="264" spans="1:44" hidden="1">
      <c r="A264">
        <v>0</v>
      </c>
      <c r="B264" s="250">
        <v>210675</v>
      </c>
      <c r="C264" s="250">
        <v>92113</v>
      </c>
      <c r="D264" s="250">
        <v>143590</v>
      </c>
      <c r="F264" s="250" t="e">
        <v>#N/A</v>
      </c>
      <c r="G264" s="250" t="e">
        <v>#N/A</v>
      </c>
      <c r="H264" s="250" t="e">
        <v>#N/A</v>
      </c>
      <c r="I264" s="250" t="s">
        <v>1504</v>
      </c>
      <c r="J264" s="250" t="e">
        <v>#N/A</v>
      </c>
      <c r="K264" s="250" t="e">
        <v>#N/A</v>
      </c>
      <c r="L264" s="250" t="e">
        <v>#N/A</v>
      </c>
      <c r="M264" s="250" t="s">
        <v>1894</v>
      </c>
      <c r="N264" s="250" t="s">
        <v>2585</v>
      </c>
      <c r="O264" s="250" t="s">
        <v>2590</v>
      </c>
      <c r="P264" s="250" t="s">
        <v>1215</v>
      </c>
      <c r="S264" s="415">
        <v>44927</v>
      </c>
      <c r="T264" s="415">
        <v>44754</v>
      </c>
      <c r="U264" s="430" t="s">
        <v>1897</v>
      </c>
      <c r="V264" s="416">
        <v>342000</v>
      </c>
      <c r="W264" s="431">
        <v>2022</v>
      </c>
      <c r="X264" s="416">
        <v>342000</v>
      </c>
      <c r="Y264" s="416">
        <v>342000</v>
      </c>
      <c r="AC264" s="430" t="s">
        <v>1688</v>
      </c>
      <c r="AH264" s="430" t="s">
        <v>2591</v>
      </c>
      <c r="AI264" s="250">
        <v>345</v>
      </c>
      <c r="AN264" s="250" t="s">
        <v>1840</v>
      </c>
      <c r="AO264" s="250" t="s">
        <v>1840</v>
      </c>
    </row>
    <row r="265" spans="1:44">
      <c r="A265" t="s">
        <v>482</v>
      </c>
      <c r="B265" s="250">
        <v>210627</v>
      </c>
      <c r="C265" s="250">
        <v>81717</v>
      </c>
      <c r="D265" s="250">
        <v>122796</v>
      </c>
      <c r="F265" s="250" t="s">
        <v>1755</v>
      </c>
      <c r="G265" s="250" t="e">
        <v>#N/A</v>
      </c>
      <c r="H265" s="250" t="s">
        <v>1755</v>
      </c>
      <c r="I265" s="250" t="s">
        <v>1505</v>
      </c>
      <c r="J265" s="442" t="s">
        <v>1701</v>
      </c>
      <c r="K265" s="250" t="s">
        <v>1755</v>
      </c>
      <c r="L265" s="250" t="s">
        <v>1755</v>
      </c>
      <c r="M265" s="250" t="s">
        <v>1219</v>
      </c>
      <c r="N265" s="430" t="s">
        <v>1681</v>
      </c>
      <c r="O265" s="430" t="s">
        <v>1682</v>
      </c>
      <c r="P265" s="430" t="s">
        <v>1354</v>
      </c>
      <c r="Q265" s="415">
        <v>45046</v>
      </c>
      <c r="R265" s="432">
        <v>45436</v>
      </c>
      <c r="S265" s="415">
        <v>44562</v>
      </c>
      <c r="T265" s="415">
        <v>44505</v>
      </c>
      <c r="U265" s="430" t="s">
        <v>1676</v>
      </c>
      <c r="Z265" s="433">
        <v>5067275</v>
      </c>
      <c r="AC265" s="430" t="s">
        <v>1568</v>
      </c>
      <c r="AD265" s="430">
        <v>511553</v>
      </c>
      <c r="AE265" s="430" t="s">
        <v>1683</v>
      </c>
      <c r="AH265" s="430" t="s">
        <v>2592</v>
      </c>
      <c r="AI265" s="434">
        <v>345</v>
      </c>
      <c r="AJ265" s="250">
        <v>0.2</v>
      </c>
      <c r="AN265" s="250" t="s">
        <v>1564</v>
      </c>
      <c r="AQ265" s="434" t="s">
        <v>2593</v>
      </c>
      <c r="AR265" s="438" t="s">
        <v>2594</v>
      </c>
    </row>
    <row r="266" spans="1:44" hidden="1">
      <c r="A266">
        <v>0</v>
      </c>
      <c r="B266" s="250">
        <v>210637</v>
      </c>
      <c r="C266" s="250">
        <v>92140</v>
      </c>
      <c r="D266" s="250">
        <v>143663</v>
      </c>
      <c r="F266" s="250" t="e">
        <v>#N/A</v>
      </c>
      <c r="G266" s="250" t="e">
        <v>#N/A</v>
      </c>
      <c r="H266" s="250" t="e">
        <v>#N/A</v>
      </c>
      <c r="I266" s="250" t="s">
        <v>1504</v>
      </c>
      <c r="J266" s="250" t="e">
        <v>#N/A</v>
      </c>
      <c r="K266" s="250" t="e">
        <v>#N/A</v>
      </c>
      <c r="L266" s="250" t="e">
        <v>#N/A</v>
      </c>
      <c r="M266" s="250" t="s">
        <v>1869</v>
      </c>
      <c r="N266" s="250" t="s">
        <v>2595</v>
      </c>
      <c r="O266" s="250" t="s">
        <v>2596</v>
      </c>
      <c r="P266" s="250" t="s">
        <v>1215</v>
      </c>
      <c r="Q266" s="420"/>
      <c r="R266" s="420"/>
      <c r="S266" s="415">
        <v>45078</v>
      </c>
      <c r="T266" s="415">
        <v>44629</v>
      </c>
      <c r="U266" s="430" t="s">
        <v>1897</v>
      </c>
      <c r="V266" s="416">
        <v>236539</v>
      </c>
      <c r="W266" s="431">
        <v>2022</v>
      </c>
      <c r="X266" s="416">
        <v>236539</v>
      </c>
      <c r="Y266" s="416">
        <v>236539</v>
      </c>
      <c r="AC266" s="430" t="s">
        <v>1591</v>
      </c>
      <c r="AH266" s="430" t="s">
        <v>2597</v>
      </c>
      <c r="AI266" s="250">
        <v>115</v>
      </c>
      <c r="AN266" s="250" t="s">
        <v>1840</v>
      </c>
      <c r="AO266" s="250" t="s">
        <v>1840</v>
      </c>
    </row>
    <row r="267" spans="1:44" hidden="1">
      <c r="A267">
        <v>0</v>
      </c>
      <c r="B267" s="250">
        <v>210647</v>
      </c>
      <c r="C267" s="250">
        <v>92144</v>
      </c>
      <c r="D267" s="250">
        <v>143664</v>
      </c>
      <c r="F267" s="250" t="e">
        <v>#N/A</v>
      </c>
      <c r="G267" s="250" t="e">
        <v>#N/A</v>
      </c>
      <c r="H267" s="250" t="e">
        <v>#N/A</v>
      </c>
      <c r="I267" s="250" t="s">
        <v>1504</v>
      </c>
      <c r="J267" s="250" t="e">
        <v>#N/A</v>
      </c>
      <c r="K267" s="250" t="e">
        <v>#N/A</v>
      </c>
      <c r="L267" s="250" t="e">
        <v>#N/A</v>
      </c>
      <c r="M267" s="250" t="s">
        <v>2362</v>
      </c>
      <c r="N267" s="250" t="s">
        <v>2598</v>
      </c>
      <c r="O267" s="250" t="s">
        <v>2599</v>
      </c>
      <c r="P267" s="250" t="s">
        <v>1215</v>
      </c>
      <c r="Q267" s="420"/>
      <c r="R267" s="420"/>
      <c r="S267" s="415">
        <v>45078</v>
      </c>
      <c r="T267" s="415">
        <v>44629</v>
      </c>
      <c r="U267" s="430" t="s">
        <v>1897</v>
      </c>
      <c r="V267" s="416">
        <v>255075</v>
      </c>
      <c r="W267" s="431">
        <v>2022</v>
      </c>
      <c r="X267" s="416">
        <v>255075</v>
      </c>
      <c r="Y267" s="416">
        <v>255075</v>
      </c>
      <c r="AC267" s="430" t="s">
        <v>1591</v>
      </c>
      <c r="AH267" s="430" t="s">
        <v>2600</v>
      </c>
      <c r="AI267" s="250">
        <v>161</v>
      </c>
      <c r="AN267" s="250" t="s">
        <v>1840</v>
      </c>
      <c r="AO267" s="250" t="s">
        <v>1840</v>
      </c>
    </row>
    <row r="268" spans="1:44" hidden="1">
      <c r="A268">
        <v>0</v>
      </c>
      <c r="B268" s="250">
        <v>210647</v>
      </c>
      <c r="C268" s="250">
        <v>92144</v>
      </c>
      <c r="D268" s="250">
        <v>143665</v>
      </c>
      <c r="F268" s="250" t="e">
        <v>#N/A</v>
      </c>
      <c r="G268" s="250" t="e">
        <v>#N/A</v>
      </c>
      <c r="H268" s="250" t="e">
        <v>#N/A</v>
      </c>
      <c r="I268" s="250" t="s">
        <v>1504</v>
      </c>
      <c r="J268" s="250" t="e">
        <v>#N/A</v>
      </c>
      <c r="K268" s="250" t="e">
        <v>#N/A</v>
      </c>
      <c r="L268" s="250" t="e">
        <v>#N/A</v>
      </c>
      <c r="M268" s="250" t="s">
        <v>2362</v>
      </c>
      <c r="N268" s="250" t="s">
        <v>2598</v>
      </c>
      <c r="O268" s="250" t="s">
        <v>2601</v>
      </c>
      <c r="P268" s="250" t="s">
        <v>1215</v>
      </c>
      <c r="Q268" s="420"/>
      <c r="R268" s="420"/>
      <c r="S268" s="415">
        <v>45078</v>
      </c>
      <c r="T268" s="415">
        <v>44629</v>
      </c>
      <c r="U268" s="430" t="s">
        <v>1897</v>
      </c>
      <c r="V268" s="416">
        <v>255075</v>
      </c>
      <c r="W268" s="431">
        <v>2022</v>
      </c>
      <c r="X268" s="416">
        <v>255075</v>
      </c>
      <c r="Y268" s="416">
        <v>255075</v>
      </c>
      <c r="AC268" s="430" t="s">
        <v>1591</v>
      </c>
      <c r="AH268" s="430" t="s">
        <v>2602</v>
      </c>
      <c r="AI268" s="250">
        <v>161</v>
      </c>
      <c r="AN268" s="250" t="s">
        <v>1840</v>
      </c>
      <c r="AO268" s="250" t="s">
        <v>1840</v>
      </c>
    </row>
    <row r="269" spans="1:44" hidden="1">
      <c r="A269">
        <v>0</v>
      </c>
      <c r="B269" s="250">
        <v>210647</v>
      </c>
      <c r="C269" s="250">
        <v>92141</v>
      </c>
      <c r="D269" s="250">
        <v>143666</v>
      </c>
      <c r="F269" s="250" t="e">
        <v>#N/A</v>
      </c>
      <c r="G269" s="250" t="e">
        <v>#N/A</v>
      </c>
      <c r="H269" s="250" t="e">
        <v>#N/A</v>
      </c>
      <c r="I269" s="250" t="s">
        <v>1504</v>
      </c>
      <c r="J269" s="250" t="e">
        <v>#N/A</v>
      </c>
      <c r="K269" s="250" t="e">
        <v>#N/A</v>
      </c>
      <c r="L269" s="250" t="e">
        <v>#N/A</v>
      </c>
      <c r="M269" s="250" t="s">
        <v>2362</v>
      </c>
      <c r="N269" s="250" t="s">
        <v>2603</v>
      </c>
      <c r="O269" s="250" t="s">
        <v>2604</v>
      </c>
      <c r="P269" s="250" t="s">
        <v>1215</v>
      </c>
      <c r="Q269" s="420"/>
      <c r="R269" s="420"/>
      <c r="S269" s="415">
        <v>45078</v>
      </c>
      <c r="T269" s="415">
        <v>44629</v>
      </c>
      <c r="U269" s="430" t="s">
        <v>1897</v>
      </c>
      <c r="V269" s="416">
        <v>319002</v>
      </c>
      <c r="W269" s="431">
        <v>2022</v>
      </c>
      <c r="X269" s="416">
        <v>319002</v>
      </c>
      <c r="Y269" s="416">
        <v>319002</v>
      </c>
      <c r="AC269" s="430" t="s">
        <v>1591</v>
      </c>
      <c r="AH269" s="430" t="s">
        <v>2605</v>
      </c>
      <c r="AI269" s="250">
        <v>161</v>
      </c>
      <c r="AN269" s="250" t="s">
        <v>1840</v>
      </c>
      <c r="AO269" s="250" t="s">
        <v>1840</v>
      </c>
    </row>
    <row r="270" spans="1:44" hidden="1">
      <c r="A270">
        <v>0</v>
      </c>
      <c r="B270" s="250">
        <v>210640</v>
      </c>
      <c r="C270" s="250">
        <v>92142</v>
      </c>
      <c r="D270" s="250">
        <v>143667</v>
      </c>
      <c r="F270" s="250" t="e">
        <v>#N/A</v>
      </c>
      <c r="G270" s="250" t="e">
        <v>#N/A</v>
      </c>
      <c r="H270" s="250" t="e">
        <v>#N/A</v>
      </c>
      <c r="I270" s="250" t="s">
        <v>1504</v>
      </c>
      <c r="J270" s="250" t="e">
        <v>#N/A</v>
      </c>
      <c r="K270" s="250" t="e">
        <v>#N/A</v>
      </c>
      <c r="L270" s="250" t="e">
        <v>#N/A</v>
      </c>
      <c r="M270" s="250" t="s">
        <v>2536</v>
      </c>
      <c r="N270" s="250" t="s">
        <v>2606</v>
      </c>
      <c r="O270" s="250" t="s">
        <v>2607</v>
      </c>
      <c r="P270" s="250" t="s">
        <v>1215</v>
      </c>
      <c r="Q270" s="415">
        <v>45444</v>
      </c>
      <c r="R270" s="415"/>
      <c r="S270" s="415">
        <v>45078</v>
      </c>
      <c r="T270" s="415">
        <v>44631</v>
      </c>
      <c r="U270" s="430" t="s">
        <v>1897</v>
      </c>
      <c r="V270" s="416">
        <v>9989000</v>
      </c>
      <c r="W270" s="431">
        <v>2022</v>
      </c>
      <c r="X270" s="416">
        <v>9989000</v>
      </c>
      <c r="Y270" s="416">
        <v>9989000</v>
      </c>
      <c r="AC270" s="430" t="s">
        <v>1568</v>
      </c>
      <c r="AH270" s="430" t="s">
        <v>2608</v>
      </c>
      <c r="AI270" s="250">
        <v>230</v>
      </c>
    </row>
    <row r="271" spans="1:44" hidden="1">
      <c r="A271">
        <v>0</v>
      </c>
      <c r="B271" s="250">
        <v>210654</v>
      </c>
      <c r="C271" s="250">
        <v>92143</v>
      </c>
      <c r="D271" s="250">
        <v>143668</v>
      </c>
      <c r="F271" s="250" t="e">
        <v>#N/A</v>
      </c>
      <c r="G271" s="250" t="e">
        <v>#N/A</v>
      </c>
      <c r="H271" s="250" t="e">
        <v>#N/A</v>
      </c>
      <c r="I271" s="250" t="s">
        <v>1504</v>
      </c>
      <c r="J271" s="250" t="e">
        <v>#N/A</v>
      </c>
      <c r="K271" s="250" t="e">
        <v>#N/A</v>
      </c>
      <c r="L271" s="250" t="e">
        <v>#N/A</v>
      </c>
      <c r="M271" s="250" t="s">
        <v>2609</v>
      </c>
      <c r="N271" s="250" t="s">
        <v>2610</v>
      </c>
      <c r="O271" s="250" t="s">
        <v>2611</v>
      </c>
      <c r="P271" s="250" t="s">
        <v>1215</v>
      </c>
      <c r="Q271" s="415">
        <v>46174</v>
      </c>
      <c r="R271" s="415"/>
      <c r="S271" s="415">
        <v>46174</v>
      </c>
      <c r="T271" s="415">
        <v>44631</v>
      </c>
      <c r="U271" s="430" t="s">
        <v>1897</v>
      </c>
      <c r="V271" s="416">
        <v>10688750</v>
      </c>
      <c r="W271" s="431">
        <v>2022</v>
      </c>
      <c r="X271" s="416">
        <v>10688750</v>
      </c>
      <c r="Y271" s="416">
        <v>10688750</v>
      </c>
      <c r="AC271" s="430" t="s">
        <v>1591</v>
      </c>
      <c r="AH271" s="430" t="s">
        <v>2612</v>
      </c>
      <c r="AI271" s="250">
        <v>161</v>
      </c>
      <c r="AN271" s="250" t="s">
        <v>1840</v>
      </c>
      <c r="AO271" s="250" t="s">
        <v>1840</v>
      </c>
    </row>
    <row r="272" spans="1:44" hidden="1">
      <c r="A272">
        <v>0</v>
      </c>
      <c r="B272" s="250">
        <v>210654</v>
      </c>
      <c r="C272" s="250">
        <v>92143</v>
      </c>
      <c r="D272" s="250">
        <v>143669</v>
      </c>
      <c r="F272" s="250" t="e">
        <v>#N/A</v>
      </c>
      <c r="G272" s="250" t="e">
        <v>#N/A</v>
      </c>
      <c r="H272" s="250" t="e">
        <v>#N/A</v>
      </c>
      <c r="I272" s="250" t="s">
        <v>1504</v>
      </c>
      <c r="J272" s="250" t="e">
        <v>#N/A</v>
      </c>
      <c r="K272" s="250" t="e">
        <v>#N/A</v>
      </c>
      <c r="L272" s="250" t="e">
        <v>#N/A</v>
      </c>
      <c r="M272" s="250" t="s">
        <v>2609</v>
      </c>
      <c r="N272" s="250" t="s">
        <v>2610</v>
      </c>
      <c r="O272" s="250" t="s">
        <v>2613</v>
      </c>
      <c r="P272" s="250" t="s">
        <v>1215</v>
      </c>
      <c r="Q272" s="415">
        <v>46174</v>
      </c>
      <c r="R272" s="415"/>
      <c r="S272" s="415">
        <v>46174</v>
      </c>
      <c r="T272" s="415">
        <v>44631</v>
      </c>
      <c r="U272" s="430" t="s">
        <v>1897</v>
      </c>
      <c r="V272" s="416">
        <v>393232</v>
      </c>
      <c r="W272" s="431">
        <v>2022</v>
      </c>
      <c r="X272" s="416">
        <v>393232</v>
      </c>
      <c r="Y272" s="416">
        <v>393232</v>
      </c>
      <c r="AC272" s="430" t="s">
        <v>1591</v>
      </c>
      <c r="AH272" s="430" t="s">
        <v>2614</v>
      </c>
      <c r="AI272" s="250">
        <v>161</v>
      </c>
      <c r="AN272" s="250" t="s">
        <v>1840</v>
      </c>
      <c r="AO272" s="250" t="s">
        <v>1840</v>
      </c>
    </row>
    <row r="273" spans="1:41" hidden="1">
      <c r="A273">
        <v>0</v>
      </c>
      <c r="B273" s="250">
        <v>210654</v>
      </c>
      <c r="C273" s="250">
        <v>92143</v>
      </c>
      <c r="D273" s="250">
        <v>143670</v>
      </c>
      <c r="F273" s="250" t="e">
        <v>#N/A</v>
      </c>
      <c r="G273" s="250" t="e">
        <v>#N/A</v>
      </c>
      <c r="H273" s="250" t="e">
        <v>#N/A</v>
      </c>
      <c r="I273" s="250" t="s">
        <v>1504</v>
      </c>
      <c r="J273" s="250" t="e">
        <v>#N/A</v>
      </c>
      <c r="K273" s="250" t="e">
        <v>#N/A</v>
      </c>
      <c r="L273" s="250" t="e">
        <v>#N/A</v>
      </c>
      <c r="M273" s="250" t="s">
        <v>2609</v>
      </c>
      <c r="N273" s="250" t="s">
        <v>2610</v>
      </c>
      <c r="O273" s="250" t="s">
        <v>2615</v>
      </c>
      <c r="P273" s="250" t="s">
        <v>1215</v>
      </c>
      <c r="Q273" s="415">
        <v>46174</v>
      </c>
      <c r="R273" s="415"/>
      <c r="S273" s="415">
        <v>46174</v>
      </c>
      <c r="T273" s="415">
        <v>44631</v>
      </c>
      <c r="U273" s="430" t="s">
        <v>1897</v>
      </c>
      <c r="V273" s="416">
        <v>209518</v>
      </c>
      <c r="W273" s="431">
        <v>2022</v>
      </c>
      <c r="X273" s="416">
        <v>209518</v>
      </c>
      <c r="Y273" s="416">
        <v>209518</v>
      </c>
      <c r="AC273" s="430" t="s">
        <v>1591</v>
      </c>
      <c r="AH273" s="430" t="s">
        <v>2616</v>
      </c>
      <c r="AI273" s="250">
        <v>161</v>
      </c>
      <c r="AN273" s="250" t="s">
        <v>1840</v>
      </c>
      <c r="AO273" s="250" t="s">
        <v>1840</v>
      </c>
    </row>
    <row r="274" spans="1:41" hidden="1">
      <c r="A274">
        <v>0</v>
      </c>
      <c r="B274" s="250">
        <v>210619</v>
      </c>
      <c r="C274" s="250">
        <v>92180</v>
      </c>
      <c r="D274" s="250">
        <v>143705</v>
      </c>
      <c r="F274" s="250" t="e">
        <v>#N/A</v>
      </c>
      <c r="G274" s="250" t="e">
        <v>#N/A</v>
      </c>
      <c r="H274" s="250" t="e">
        <v>#N/A</v>
      </c>
      <c r="I274" s="250" t="s">
        <v>1504</v>
      </c>
      <c r="J274" s="250">
        <v>0</v>
      </c>
      <c r="K274" s="250">
        <v>0</v>
      </c>
      <c r="L274" s="250">
        <v>0</v>
      </c>
      <c r="M274" s="250" t="s">
        <v>1905</v>
      </c>
      <c r="N274" s="250" t="s">
        <v>2617</v>
      </c>
      <c r="O274" s="250" t="s">
        <v>2618</v>
      </c>
      <c r="P274" s="250" t="s">
        <v>1215</v>
      </c>
      <c r="Q274" s="415">
        <v>44713</v>
      </c>
      <c r="R274" s="415"/>
      <c r="S274" s="415">
        <v>44713</v>
      </c>
      <c r="T274" s="415">
        <v>44504</v>
      </c>
      <c r="U274" s="430" t="s">
        <v>2619</v>
      </c>
      <c r="V274" s="416">
        <v>11250834</v>
      </c>
      <c r="W274" s="431">
        <v>2022</v>
      </c>
      <c r="X274" s="416">
        <v>11250834</v>
      </c>
      <c r="Y274" s="416">
        <v>11250834</v>
      </c>
      <c r="AA274" s="416">
        <v>0</v>
      </c>
      <c r="AC274" s="430" t="s">
        <v>1688</v>
      </c>
      <c r="AD274" s="430">
        <v>640248</v>
      </c>
      <c r="AE274" s="430" t="s">
        <v>2620</v>
      </c>
      <c r="AF274" s="430">
        <v>640383</v>
      </c>
      <c r="AG274" s="430" t="s">
        <v>2621</v>
      </c>
      <c r="AH274" s="430" t="s">
        <v>2622</v>
      </c>
      <c r="AJ274" s="250">
        <v>10</v>
      </c>
      <c r="AN274" s="250" t="s">
        <v>1840</v>
      </c>
      <c r="AO274" s="250" t="s">
        <v>1840</v>
      </c>
    </row>
    <row r="275" spans="1:41" hidden="1">
      <c r="A275">
        <v>0</v>
      </c>
      <c r="B275" s="250">
        <v>210675</v>
      </c>
      <c r="C275" s="250">
        <v>92168</v>
      </c>
      <c r="D275" s="250">
        <v>143714</v>
      </c>
      <c r="F275" s="250" t="e">
        <v>#N/A</v>
      </c>
      <c r="G275" s="250" t="e">
        <v>#N/A</v>
      </c>
      <c r="H275" s="250" t="e">
        <v>#N/A</v>
      </c>
      <c r="I275" s="250" t="s">
        <v>1504</v>
      </c>
      <c r="J275" s="250" t="e">
        <v>#N/A</v>
      </c>
      <c r="K275" s="250" t="e">
        <v>#N/A</v>
      </c>
      <c r="L275" s="250" t="e">
        <v>#N/A</v>
      </c>
      <c r="M275" s="250" t="s">
        <v>1894</v>
      </c>
      <c r="N275" s="250" t="s">
        <v>2623</v>
      </c>
      <c r="O275" s="250" t="s">
        <v>2624</v>
      </c>
      <c r="P275" s="250" t="s">
        <v>1215</v>
      </c>
      <c r="S275" s="415">
        <v>44927</v>
      </c>
      <c r="T275" s="415">
        <v>44754</v>
      </c>
      <c r="U275" s="430" t="s">
        <v>1897</v>
      </c>
      <c r="V275" s="416">
        <v>67411405</v>
      </c>
      <c r="W275" s="431">
        <v>2022</v>
      </c>
      <c r="X275" s="416">
        <v>67411405</v>
      </c>
      <c r="Y275" s="416">
        <v>67411405</v>
      </c>
      <c r="AC275" s="430" t="s">
        <v>1688</v>
      </c>
      <c r="AH275" s="430" t="s">
        <v>2625</v>
      </c>
      <c r="AI275" s="250" t="s">
        <v>1920</v>
      </c>
      <c r="AN275" s="250" t="s">
        <v>1840</v>
      </c>
      <c r="AO275" s="250" t="s">
        <v>1840</v>
      </c>
    </row>
    <row r="276" spans="1:41" hidden="1">
      <c r="A276">
        <v>0</v>
      </c>
      <c r="B276" s="250">
        <v>210656</v>
      </c>
      <c r="C276" s="250">
        <v>92190</v>
      </c>
      <c r="D276" s="250">
        <v>143806</v>
      </c>
      <c r="F276" s="250" t="e">
        <v>#N/A</v>
      </c>
      <c r="G276" s="250" t="e">
        <v>#N/A</v>
      </c>
      <c r="H276" s="250" t="e">
        <v>#N/A</v>
      </c>
      <c r="I276" s="250" t="s">
        <v>1504</v>
      </c>
      <c r="J276" s="250" t="e">
        <v>#N/A</v>
      </c>
      <c r="K276" s="250" t="e">
        <v>#N/A</v>
      </c>
      <c r="L276" s="250" t="e">
        <v>#N/A</v>
      </c>
      <c r="M276" s="250" t="s">
        <v>1866</v>
      </c>
      <c r="N276" s="250" t="s">
        <v>2626</v>
      </c>
      <c r="O276" s="250" t="s">
        <v>2627</v>
      </c>
      <c r="P276" s="250" t="s">
        <v>1215</v>
      </c>
      <c r="Q276" s="420"/>
      <c r="R276" s="420"/>
      <c r="S276" s="415">
        <v>45078</v>
      </c>
      <c r="T276" s="415">
        <v>44631</v>
      </c>
      <c r="U276" s="430" t="s">
        <v>1897</v>
      </c>
      <c r="V276" s="416">
        <v>1575000</v>
      </c>
      <c r="W276" s="431">
        <v>2022</v>
      </c>
      <c r="X276" s="416">
        <v>1575000</v>
      </c>
      <c r="Y276" s="416">
        <v>1575000</v>
      </c>
      <c r="AA276" s="416">
        <v>0</v>
      </c>
      <c r="AC276" s="430" t="s">
        <v>1591</v>
      </c>
      <c r="AH276" s="430" t="s">
        <v>2628</v>
      </c>
      <c r="AI276" s="250">
        <v>138</v>
      </c>
      <c r="AN276" s="250" t="s">
        <v>1840</v>
      </c>
      <c r="AO276" s="250" t="s">
        <v>1840</v>
      </c>
    </row>
    <row r="277" spans="1:41" hidden="1">
      <c r="A277">
        <v>0</v>
      </c>
      <c r="B277" s="250">
        <v>210656</v>
      </c>
      <c r="C277" s="250">
        <v>92190</v>
      </c>
      <c r="D277" s="250">
        <v>143815</v>
      </c>
      <c r="F277" s="250" t="e">
        <v>#N/A</v>
      </c>
      <c r="G277" s="250" t="e">
        <v>#N/A</v>
      </c>
      <c r="H277" s="250" t="e">
        <v>#N/A</v>
      </c>
      <c r="I277" s="250" t="s">
        <v>1504</v>
      </c>
      <c r="J277" s="250" t="e">
        <v>#N/A</v>
      </c>
      <c r="K277" s="250" t="e">
        <v>#N/A</v>
      </c>
      <c r="L277" s="250" t="e">
        <v>#N/A</v>
      </c>
      <c r="M277" s="250" t="s">
        <v>1866</v>
      </c>
      <c r="N277" s="250" t="s">
        <v>2626</v>
      </c>
      <c r="O277" s="250" t="s">
        <v>2629</v>
      </c>
      <c r="P277" s="250" t="s">
        <v>1215</v>
      </c>
      <c r="Q277" s="420"/>
      <c r="R277" s="420"/>
      <c r="S277" s="415">
        <v>45078</v>
      </c>
      <c r="T277" s="415">
        <v>44631</v>
      </c>
      <c r="U277" s="430" t="s">
        <v>1897</v>
      </c>
      <c r="V277" s="416">
        <v>5000000</v>
      </c>
      <c r="W277" s="431">
        <v>2022</v>
      </c>
      <c r="X277" s="416">
        <v>5000000</v>
      </c>
      <c r="Y277" s="416">
        <v>5000000</v>
      </c>
      <c r="AA277" s="416">
        <v>0</v>
      </c>
      <c r="AC277" s="430" t="s">
        <v>1591</v>
      </c>
      <c r="AH277" s="430" t="s">
        <v>2630</v>
      </c>
      <c r="AI277" s="250">
        <v>69</v>
      </c>
      <c r="AN277" s="250" t="s">
        <v>1840</v>
      </c>
      <c r="AO277" s="250" t="s">
        <v>1840</v>
      </c>
    </row>
    <row r="278" spans="1:41" hidden="1">
      <c r="A278">
        <v>0</v>
      </c>
      <c r="B278" s="250">
        <v>210656</v>
      </c>
      <c r="C278" s="250">
        <v>92190</v>
      </c>
      <c r="D278" s="250">
        <v>143816</v>
      </c>
      <c r="F278" s="250" t="e">
        <v>#N/A</v>
      </c>
      <c r="G278" s="250" t="e">
        <v>#N/A</v>
      </c>
      <c r="H278" s="250" t="e">
        <v>#N/A</v>
      </c>
      <c r="I278" s="250" t="s">
        <v>1504</v>
      </c>
      <c r="J278" s="250" t="e">
        <v>#N/A</v>
      </c>
      <c r="K278" s="250" t="e">
        <v>#N/A</v>
      </c>
      <c r="L278" s="250" t="e">
        <v>#N/A</v>
      </c>
      <c r="M278" s="250" t="s">
        <v>1866</v>
      </c>
      <c r="N278" s="250" t="s">
        <v>2626</v>
      </c>
      <c r="O278" s="250" t="s">
        <v>2631</v>
      </c>
      <c r="P278" s="250" t="s">
        <v>1215</v>
      </c>
      <c r="Q278" s="420"/>
      <c r="R278" s="420"/>
      <c r="S278" s="415">
        <v>45078</v>
      </c>
      <c r="T278" s="415">
        <v>44631</v>
      </c>
      <c r="U278" s="430" t="s">
        <v>1897</v>
      </c>
      <c r="V278" s="416">
        <v>8806000</v>
      </c>
      <c r="W278" s="431">
        <v>2022</v>
      </c>
      <c r="X278" s="416">
        <v>8806000</v>
      </c>
      <c r="Y278" s="416">
        <v>8806000</v>
      </c>
      <c r="AA278" s="416">
        <v>0</v>
      </c>
      <c r="AC278" s="430" t="s">
        <v>1591</v>
      </c>
      <c r="AH278" s="430" t="s">
        <v>2632</v>
      </c>
      <c r="AI278" s="250">
        <v>69</v>
      </c>
      <c r="AN278" s="250" t="s">
        <v>1840</v>
      </c>
      <c r="AO278" s="250" t="s">
        <v>1840</v>
      </c>
    </row>
    <row r="279" spans="1:41" hidden="1">
      <c r="A279">
        <v>0</v>
      </c>
      <c r="B279" s="250">
        <v>210656</v>
      </c>
      <c r="C279" s="250">
        <v>92190</v>
      </c>
      <c r="D279" s="250">
        <v>143817</v>
      </c>
      <c r="F279" s="250" t="e">
        <v>#N/A</v>
      </c>
      <c r="G279" s="250" t="e">
        <v>#N/A</v>
      </c>
      <c r="H279" s="250" t="e">
        <v>#N/A</v>
      </c>
      <c r="I279" s="250" t="s">
        <v>1504</v>
      </c>
      <c r="J279" s="250" t="e">
        <v>#N/A</v>
      </c>
      <c r="K279" s="250" t="e">
        <v>#N/A</v>
      </c>
      <c r="L279" s="250" t="e">
        <v>#N/A</v>
      </c>
      <c r="M279" s="250" t="s">
        <v>1866</v>
      </c>
      <c r="N279" s="250" t="s">
        <v>2626</v>
      </c>
      <c r="O279" s="250" t="s">
        <v>2633</v>
      </c>
      <c r="P279" s="250" t="s">
        <v>1215</v>
      </c>
      <c r="Q279" s="420"/>
      <c r="R279" s="420"/>
      <c r="S279" s="415">
        <v>45078</v>
      </c>
      <c r="T279" s="415">
        <v>44631</v>
      </c>
      <c r="U279" s="430" t="s">
        <v>1897</v>
      </c>
      <c r="V279" s="416">
        <v>250000</v>
      </c>
      <c r="W279" s="431">
        <v>2022</v>
      </c>
      <c r="X279" s="416">
        <v>250000</v>
      </c>
      <c r="Y279" s="416">
        <v>250000</v>
      </c>
      <c r="AA279" s="416">
        <v>0</v>
      </c>
      <c r="AC279" s="430" t="s">
        <v>1591</v>
      </c>
      <c r="AH279" s="430" t="s">
        <v>2634</v>
      </c>
      <c r="AI279" s="250">
        <v>69</v>
      </c>
      <c r="AN279" s="250" t="s">
        <v>1840</v>
      </c>
      <c r="AO279" s="250" t="s">
        <v>1840</v>
      </c>
    </row>
    <row r="280" spans="1:41" hidden="1">
      <c r="A280">
        <v>0</v>
      </c>
      <c r="B280" s="250">
        <v>210641</v>
      </c>
      <c r="C280" s="250">
        <v>92213</v>
      </c>
      <c r="D280" s="250">
        <v>143980</v>
      </c>
      <c r="F280" s="250" t="e">
        <v>#N/A</v>
      </c>
      <c r="G280" s="250" t="e">
        <v>#N/A</v>
      </c>
      <c r="H280" s="250" t="e">
        <v>#N/A</v>
      </c>
      <c r="I280" s="250" t="s">
        <v>1504</v>
      </c>
      <c r="J280" s="250" t="e">
        <v>#N/A</v>
      </c>
      <c r="K280" s="250" t="e">
        <v>#N/A</v>
      </c>
      <c r="L280" s="250" t="e">
        <v>#N/A</v>
      </c>
      <c r="M280" s="250" t="s">
        <v>2635</v>
      </c>
      <c r="N280" s="250" t="s">
        <v>2636</v>
      </c>
      <c r="O280" s="250" t="s">
        <v>2637</v>
      </c>
      <c r="P280" s="250" t="s">
        <v>1215</v>
      </c>
      <c r="Q280" s="415">
        <v>45230</v>
      </c>
      <c r="R280" s="415"/>
      <c r="S280" s="415">
        <v>45078</v>
      </c>
      <c r="T280" s="415">
        <v>44631</v>
      </c>
      <c r="U280" s="430" t="s">
        <v>1897</v>
      </c>
      <c r="Y280" s="416">
        <v>277500</v>
      </c>
      <c r="AC280" s="430" t="s">
        <v>1688</v>
      </c>
      <c r="AH280" s="430" t="s">
        <v>2638</v>
      </c>
      <c r="AI280" s="250" t="s">
        <v>1920</v>
      </c>
    </row>
    <row r="281" spans="1:41" hidden="1">
      <c r="A281">
        <v>0</v>
      </c>
      <c r="B281" s="250">
        <v>210663</v>
      </c>
      <c r="C281" s="250">
        <v>92178</v>
      </c>
      <c r="D281" s="250">
        <v>144148</v>
      </c>
      <c r="F281" s="250" t="e">
        <v>#N/A</v>
      </c>
      <c r="G281" s="250" t="e">
        <v>#N/A</v>
      </c>
      <c r="H281" s="250" t="e">
        <v>#N/A</v>
      </c>
      <c r="I281" s="250" t="s">
        <v>1504</v>
      </c>
      <c r="J281" s="250" t="e">
        <v>#N/A</v>
      </c>
      <c r="K281" s="250" t="e">
        <v>#N/A</v>
      </c>
      <c r="L281" s="250" t="e">
        <v>#N/A</v>
      </c>
      <c r="M281" s="250" t="s">
        <v>2431</v>
      </c>
      <c r="N281" s="250" t="s">
        <v>2639</v>
      </c>
      <c r="O281" s="250" t="s">
        <v>2640</v>
      </c>
      <c r="P281" s="250" t="s">
        <v>1215</v>
      </c>
      <c r="Q281" s="415">
        <v>45474</v>
      </c>
      <c r="R281" s="415"/>
      <c r="S281" s="415">
        <v>44927</v>
      </c>
      <c r="T281" s="415">
        <v>44754</v>
      </c>
      <c r="U281" s="430" t="s">
        <v>1897</v>
      </c>
      <c r="V281" s="416">
        <v>22213115</v>
      </c>
      <c r="W281" s="431">
        <v>2022</v>
      </c>
      <c r="X281" s="416">
        <v>22213115</v>
      </c>
      <c r="Y281" s="416">
        <v>22213115</v>
      </c>
      <c r="AA281" s="416">
        <v>0</v>
      </c>
      <c r="AC281" s="430" t="s">
        <v>1688</v>
      </c>
      <c r="AH281" s="430" t="s">
        <v>2641</v>
      </c>
      <c r="AN281" s="250" t="s">
        <v>1840</v>
      </c>
      <c r="AO281" s="250" t="s">
        <v>1840</v>
      </c>
    </row>
    <row r="282" spans="1:41" hidden="1">
      <c r="A282">
        <v>0</v>
      </c>
      <c r="B282" s="250">
        <v>210663</v>
      </c>
      <c r="C282" s="250">
        <v>92211</v>
      </c>
      <c r="D282" s="250">
        <v>144163</v>
      </c>
      <c r="F282" s="250" t="e">
        <v>#N/A</v>
      </c>
      <c r="G282" s="250" t="e">
        <v>#N/A</v>
      </c>
      <c r="H282" s="250" t="e">
        <v>#N/A</v>
      </c>
      <c r="I282" s="250" t="s">
        <v>1504</v>
      </c>
      <c r="J282" s="250" t="e">
        <v>#N/A</v>
      </c>
      <c r="K282" s="250" t="e">
        <v>#N/A</v>
      </c>
      <c r="L282" s="250" t="e">
        <v>#N/A</v>
      </c>
      <c r="M282" s="250" t="s">
        <v>2431</v>
      </c>
      <c r="N282" s="250" t="s">
        <v>2642</v>
      </c>
      <c r="O282" s="250" t="s">
        <v>2643</v>
      </c>
      <c r="P282" s="250" t="s">
        <v>1215</v>
      </c>
      <c r="Q282" s="415">
        <v>45474</v>
      </c>
      <c r="R282" s="415"/>
      <c r="S282" s="415">
        <v>44927</v>
      </c>
      <c r="T282" s="415">
        <v>44754</v>
      </c>
      <c r="U282" s="430" t="s">
        <v>1897</v>
      </c>
      <c r="V282" s="416">
        <v>613746</v>
      </c>
      <c r="W282" s="431">
        <v>2022</v>
      </c>
      <c r="X282" s="416">
        <v>613746</v>
      </c>
      <c r="Y282" s="416">
        <v>613746</v>
      </c>
      <c r="AC282" s="430" t="s">
        <v>1688</v>
      </c>
      <c r="AH282" s="430" t="s">
        <v>2644</v>
      </c>
      <c r="AN282" s="250" t="s">
        <v>1840</v>
      </c>
      <c r="AO282" s="250" t="s">
        <v>1840</v>
      </c>
    </row>
    <row r="283" spans="1:41" hidden="1">
      <c r="A283">
        <v>0</v>
      </c>
      <c r="B283" s="250">
        <v>210675</v>
      </c>
      <c r="C283" s="250">
        <v>92211</v>
      </c>
      <c r="D283" s="250">
        <v>144171</v>
      </c>
      <c r="F283" s="250" t="e">
        <v>#N/A</v>
      </c>
      <c r="G283" s="250" t="e">
        <v>#N/A</v>
      </c>
      <c r="H283" s="250" t="e">
        <v>#N/A</v>
      </c>
      <c r="I283" s="250" t="s">
        <v>1504</v>
      </c>
      <c r="J283" s="250" t="e">
        <v>#N/A</v>
      </c>
      <c r="K283" s="250" t="e">
        <v>#N/A</v>
      </c>
      <c r="L283" s="250" t="e">
        <v>#N/A</v>
      </c>
      <c r="M283" s="250" t="s">
        <v>1894</v>
      </c>
      <c r="N283" s="250" t="s">
        <v>2642</v>
      </c>
      <c r="O283" s="250" t="s">
        <v>2645</v>
      </c>
      <c r="P283" s="250" t="s">
        <v>1215</v>
      </c>
      <c r="S283" s="415">
        <v>44927</v>
      </c>
      <c r="T283" s="415">
        <v>44754</v>
      </c>
      <c r="U283" s="430" t="s">
        <v>1897</v>
      </c>
      <c r="V283" s="416">
        <v>17766381</v>
      </c>
      <c r="W283" s="431">
        <v>2022</v>
      </c>
      <c r="X283" s="416">
        <v>17766381</v>
      </c>
      <c r="Y283" s="416">
        <v>17766381</v>
      </c>
      <c r="AC283" s="430" t="s">
        <v>1688</v>
      </c>
      <c r="AH283" s="430" t="s">
        <v>2646</v>
      </c>
      <c r="AN283" s="250" t="s">
        <v>1840</v>
      </c>
      <c r="AO283" s="250" t="s">
        <v>1840</v>
      </c>
    </row>
    <row r="284" spans="1:41" hidden="1">
      <c r="A284">
        <v>0</v>
      </c>
      <c r="B284" s="250">
        <v>210657</v>
      </c>
      <c r="C284" s="250">
        <v>92190</v>
      </c>
      <c r="D284" s="250">
        <v>144173</v>
      </c>
      <c r="F284" s="250" t="e">
        <v>#N/A</v>
      </c>
      <c r="G284" s="250" t="e">
        <v>#N/A</v>
      </c>
      <c r="H284" s="250" t="e">
        <v>#N/A</v>
      </c>
      <c r="I284" s="250" t="s">
        <v>1504</v>
      </c>
      <c r="J284" s="250" t="e">
        <v>#N/A</v>
      </c>
      <c r="K284" s="250" t="e">
        <v>#N/A</v>
      </c>
      <c r="L284" s="250" t="e">
        <v>#N/A</v>
      </c>
      <c r="M284" s="250" t="s">
        <v>1834</v>
      </c>
      <c r="N284" s="250" t="s">
        <v>2626</v>
      </c>
      <c r="O284" s="250" t="s">
        <v>2647</v>
      </c>
      <c r="P284" s="250" t="s">
        <v>1215</v>
      </c>
      <c r="Q284" s="415">
        <v>45078</v>
      </c>
      <c r="R284" s="415"/>
      <c r="S284" s="415">
        <v>45078</v>
      </c>
      <c r="T284" s="415">
        <v>44631</v>
      </c>
      <c r="U284" s="430" t="s">
        <v>1897</v>
      </c>
      <c r="V284" s="416">
        <v>736000</v>
      </c>
      <c r="W284" s="431">
        <v>2022</v>
      </c>
      <c r="X284" s="416">
        <v>736000</v>
      </c>
      <c r="Y284" s="416">
        <v>736000</v>
      </c>
      <c r="AA284" s="416">
        <v>0</v>
      </c>
      <c r="AC284" s="430" t="s">
        <v>1591</v>
      </c>
      <c r="AH284" s="430" t="s">
        <v>2648</v>
      </c>
      <c r="AN284" s="250" t="s">
        <v>1840</v>
      </c>
      <c r="AO284" s="250" t="s">
        <v>1840</v>
      </c>
    </row>
    <row r="285" spans="1:41" hidden="1">
      <c r="A285">
        <v>0</v>
      </c>
      <c r="B285" s="250">
        <v>210663</v>
      </c>
      <c r="C285" s="250">
        <v>92211</v>
      </c>
      <c r="D285" s="250">
        <v>144177</v>
      </c>
      <c r="F285" s="250" t="e">
        <v>#N/A</v>
      </c>
      <c r="G285" s="250" t="e">
        <v>#N/A</v>
      </c>
      <c r="H285" s="250" t="e">
        <v>#N/A</v>
      </c>
      <c r="I285" s="250" t="s">
        <v>1504</v>
      </c>
      <c r="J285" s="250" t="e">
        <v>#N/A</v>
      </c>
      <c r="K285" s="250" t="e">
        <v>#N/A</v>
      </c>
      <c r="L285" s="250" t="e">
        <v>#N/A</v>
      </c>
      <c r="M285" s="250" t="s">
        <v>2431</v>
      </c>
      <c r="N285" s="250" t="s">
        <v>2642</v>
      </c>
      <c r="O285" s="250" t="s">
        <v>2649</v>
      </c>
      <c r="P285" s="250" t="s">
        <v>1215</v>
      </c>
      <c r="Q285" s="415">
        <v>45474</v>
      </c>
      <c r="R285" s="415"/>
      <c r="S285" s="415">
        <v>44927</v>
      </c>
      <c r="T285" s="415">
        <v>44754</v>
      </c>
      <c r="U285" s="430" t="s">
        <v>1897</v>
      </c>
      <c r="V285" s="416">
        <v>3800000</v>
      </c>
      <c r="W285" s="431">
        <v>2022</v>
      </c>
      <c r="X285" s="416">
        <v>3800000</v>
      </c>
      <c r="Y285" s="416">
        <v>6490000</v>
      </c>
      <c r="AA285" s="416">
        <v>0</v>
      </c>
      <c r="AC285" s="430" t="s">
        <v>1688</v>
      </c>
      <c r="AH285" s="430" t="s">
        <v>2650</v>
      </c>
      <c r="AN285" s="250" t="s">
        <v>1840</v>
      </c>
      <c r="AO285" s="250" t="s">
        <v>1840</v>
      </c>
    </row>
    <row r="286" spans="1:41" hidden="1">
      <c r="A286">
        <v>0</v>
      </c>
      <c r="B286" s="250">
        <v>210663</v>
      </c>
      <c r="C286" s="250">
        <v>92211</v>
      </c>
      <c r="D286" s="250">
        <v>144178</v>
      </c>
      <c r="F286" s="250" t="e">
        <v>#N/A</v>
      </c>
      <c r="G286" s="250" t="e">
        <v>#N/A</v>
      </c>
      <c r="H286" s="250" t="e">
        <v>#N/A</v>
      </c>
      <c r="I286" s="250" t="s">
        <v>1504</v>
      </c>
      <c r="J286" s="250" t="e">
        <v>#N/A</v>
      </c>
      <c r="K286" s="250" t="e">
        <v>#N/A</v>
      </c>
      <c r="L286" s="250" t="e">
        <v>#N/A</v>
      </c>
      <c r="M286" s="250" t="s">
        <v>2431</v>
      </c>
      <c r="N286" s="250" t="s">
        <v>2642</v>
      </c>
      <c r="O286" s="250" t="s">
        <v>2651</v>
      </c>
      <c r="P286" s="250" t="s">
        <v>1215</v>
      </c>
      <c r="Q286" s="415">
        <v>45474</v>
      </c>
      <c r="R286" s="415"/>
      <c r="S286" s="415">
        <v>44927</v>
      </c>
      <c r="T286" s="415">
        <v>44754</v>
      </c>
      <c r="U286" s="430" t="s">
        <v>1897</v>
      </c>
      <c r="V286" s="416">
        <v>596597</v>
      </c>
      <c r="W286" s="431">
        <v>2022</v>
      </c>
      <c r="X286" s="416">
        <v>596597</v>
      </c>
      <c r="Y286" s="416">
        <v>596597</v>
      </c>
      <c r="AA286" s="416">
        <v>0</v>
      </c>
      <c r="AC286" s="430" t="s">
        <v>1688</v>
      </c>
      <c r="AH286" s="430" t="s">
        <v>2652</v>
      </c>
      <c r="AN286" s="250" t="s">
        <v>1840</v>
      </c>
      <c r="AO286" s="250" t="s">
        <v>1840</v>
      </c>
    </row>
    <row r="287" spans="1:41" hidden="1">
      <c r="A287">
        <v>0</v>
      </c>
      <c r="B287" s="250">
        <v>210675</v>
      </c>
      <c r="C287" s="250">
        <v>92211</v>
      </c>
      <c r="D287" s="250">
        <v>144198</v>
      </c>
      <c r="F287" s="250" t="e">
        <v>#N/A</v>
      </c>
      <c r="G287" s="250" t="e">
        <v>#N/A</v>
      </c>
      <c r="H287" s="250" t="e">
        <v>#N/A</v>
      </c>
      <c r="I287" s="250" t="s">
        <v>1504</v>
      </c>
      <c r="J287" s="250" t="e">
        <v>#N/A</v>
      </c>
      <c r="K287" s="250" t="e">
        <v>#N/A</v>
      </c>
      <c r="L287" s="250" t="e">
        <v>#N/A</v>
      </c>
      <c r="M287" s="250" t="s">
        <v>1894</v>
      </c>
      <c r="N287" s="250" t="s">
        <v>2642</v>
      </c>
      <c r="O287" s="250" t="s">
        <v>2653</v>
      </c>
      <c r="P287" s="250" t="s">
        <v>1215</v>
      </c>
      <c r="S287" s="415">
        <v>44927</v>
      </c>
      <c r="T287" s="415">
        <v>44754</v>
      </c>
      <c r="U287" s="430" t="s">
        <v>1897</v>
      </c>
      <c r="V287" s="416">
        <v>5904650</v>
      </c>
      <c r="W287" s="431">
        <v>2022</v>
      </c>
      <c r="X287" s="416">
        <v>5904650</v>
      </c>
      <c r="Y287" s="416">
        <v>5904650</v>
      </c>
      <c r="AC287" s="430" t="s">
        <v>1688</v>
      </c>
      <c r="AH287" s="430" t="s">
        <v>2654</v>
      </c>
      <c r="AN287" s="250" t="s">
        <v>1840</v>
      </c>
      <c r="AO287" s="250" t="s">
        <v>1840</v>
      </c>
    </row>
    <row r="288" spans="1:41" hidden="1">
      <c r="A288">
        <v>0</v>
      </c>
      <c r="B288" s="250">
        <v>210663</v>
      </c>
      <c r="C288" s="250">
        <v>92211</v>
      </c>
      <c r="D288" s="250">
        <v>144199</v>
      </c>
      <c r="F288" s="250" t="e">
        <v>#N/A</v>
      </c>
      <c r="G288" s="250" t="e">
        <v>#N/A</v>
      </c>
      <c r="H288" s="250" t="e">
        <v>#N/A</v>
      </c>
      <c r="I288" s="250" t="s">
        <v>1504</v>
      </c>
      <c r="J288" s="250" t="e">
        <v>#N/A</v>
      </c>
      <c r="K288" s="250" t="e">
        <v>#N/A</v>
      </c>
      <c r="L288" s="250" t="e">
        <v>#N/A</v>
      </c>
      <c r="M288" s="250" t="s">
        <v>2431</v>
      </c>
      <c r="N288" s="250" t="s">
        <v>2642</v>
      </c>
      <c r="O288" s="250" t="s">
        <v>2655</v>
      </c>
      <c r="P288" s="250" t="s">
        <v>1215</v>
      </c>
      <c r="S288" s="415">
        <v>44927</v>
      </c>
      <c r="T288" s="415">
        <v>44754</v>
      </c>
      <c r="U288" s="430" t="s">
        <v>1897</v>
      </c>
      <c r="V288" s="416">
        <v>2511246</v>
      </c>
      <c r="W288" s="431">
        <v>2022</v>
      </c>
      <c r="X288" s="416">
        <v>2511246</v>
      </c>
      <c r="Y288" s="416">
        <v>2511246</v>
      </c>
      <c r="AC288" s="430" t="s">
        <v>1688</v>
      </c>
      <c r="AH288" s="430" t="s">
        <v>2656</v>
      </c>
      <c r="AN288" s="250" t="s">
        <v>1840</v>
      </c>
      <c r="AO288" s="250" t="s">
        <v>1840</v>
      </c>
    </row>
    <row r="289" spans="1:41" hidden="1">
      <c r="A289">
        <v>0</v>
      </c>
      <c r="B289" s="250">
        <v>210663</v>
      </c>
      <c r="C289" s="250">
        <v>92178</v>
      </c>
      <c r="D289" s="250">
        <v>144202</v>
      </c>
      <c r="F289" s="250" t="e">
        <v>#N/A</v>
      </c>
      <c r="G289" s="250" t="e">
        <v>#N/A</v>
      </c>
      <c r="H289" s="250" t="e">
        <v>#N/A</v>
      </c>
      <c r="I289" s="250" t="s">
        <v>1504</v>
      </c>
      <c r="J289" s="250" t="e">
        <v>#N/A</v>
      </c>
      <c r="K289" s="250" t="e">
        <v>#N/A</v>
      </c>
      <c r="L289" s="250" t="e">
        <v>#N/A</v>
      </c>
      <c r="M289" s="250" t="s">
        <v>2431</v>
      </c>
      <c r="N289" s="250" t="s">
        <v>2639</v>
      </c>
      <c r="O289" s="250" t="s">
        <v>2657</v>
      </c>
      <c r="P289" s="250" t="s">
        <v>1215</v>
      </c>
      <c r="Q289" s="415">
        <v>48183</v>
      </c>
      <c r="R289" s="415"/>
      <c r="S289" s="415">
        <v>44927</v>
      </c>
      <c r="T289" s="415">
        <v>44754</v>
      </c>
      <c r="U289" s="430" t="s">
        <v>1897</v>
      </c>
      <c r="V289" s="416">
        <v>1087789</v>
      </c>
      <c r="W289" s="431">
        <v>2022</v>
      </c>
      <c r="X289" s="416">
        <v>1087789</v>
      </c>
      <c r="Y289" s="416">
        <v>1087789</v>
      </c>
      <c r="AA289" s="416">
        <v>0</v>
      </c>
      <c r="AC289" s="430" t="s">
        <v>1688</v>
      </c>
      <c r="AH289" s="430" t="s">
        <v>2658</v>
      </c>
      <c r="AI289" s="250" t="s">
        <v>1920</v>
      </c>
      <c r="AN289" s="250" t="s">
        <v>1840</v>
      </c>
      <c r="AO289" s="250" t="s">
        <v>1840</v>
      </c>
    </row>
    <row r="290" spans="1:41" hidden="1">
      <c r="A290">
        <v>0</v>
      </c>
      <c r="B290" s="250">
        <v>210659</v>
      </c>
      <c r="C290" s="250">
        <v>92237</v>
      </c>
      <c r="D290" s="250">
        <v>144206</v>
      </c>
      <c r="F290" s="250" t="e">
        <v>#N/A</v>
      </c>
      <c r="G290" s="250" t="e">
        <v>#N/A</v>
      </c>
      <c r="H290" s="250" t="e">
        <v>#N/A</v>
      </c>
      <c r="I290" s="250" t="s">
        <v>1504</v>
      </c>
      <c r="J290" s="250">
        <v>0</v>
      </c>
      <c r="K290" s="250">
        <v>0</v>
      </c>
      <c r="L290" s="250">
        <v>0</v>
      </c>
      <c r="M290" s="250" t="s">
        <v>2027</v>
      </c>
      <c r="N290" s="250" t="s">
        <v>2659</v>
      </c>
      <c r="O290" s="250" t="s">
        <v>2660</v>
      </c>
      <c r="P290" s="250" t="s">
        <v>1215</v>
      </c>
      <c r="S290" s="415">
        <v>44713</v>
      </c>
      <c r="T290" s="415">
        <v>44628</v>
      </c>
      <c r="U290" s="430" t="s">
        <v>2661</v>
      </c>
      <c r="V290" s="416">
        <v>9225928</v>
      </c>
      <c r="W290" s="431">
        <v>2022</v>
      </c>
      <c r="X290" s="416">
        <v>9225928</v>
      </c>
      <c r="Y290" s="416">
        <v>9225928</v>
      </c>
      <c r="AC290" s="430" t="s">
        <v>1688</v>
      </c>
      <c r="AH290" s="430" t="s">
        <v>2662</v>
      </c>
    </row>
    <row r="291" spans="1:41" hidden="1">
      <c r="A291">
        <v>0</v>
      </c>
      <c r="B291" s="250">
        <v>210659</v>
      </c>
      <c r="C291" s="250">
        <v>92237</v>
      </c>
      <c r="D291" s="250">
        <v>144207</v>
      </c>
      <c r="F291" s="250" t="e">
        <v>#N/A</v>
      </c>
      <c r="G291" s="250" t="e">
        <v>#N/A</v>
      </c>
      <c r="H291" s="250" t="e">
        <v>#N/A</v>
      </c>
      <c r="I291" s="250" t="s">
        <v>1504</v>
      </c>
      <c r="J291" s="250">
        <v>0</v>
      </c>
      <c r="K291" s="250">
        <v>0</v>
      </c>
      <c r="L291" s="250">
        <v>0</v>
      </c>
      <c r="M291" s="250" t="s">
        <v>2027</v>
      </c>
      <c r="N291" s="250" t="s">
        <v>2659</v>
      </c>
      <c r="O291" s="250" t="s">
        <v>2663</v>
      </c>
      <c r="P291" s="250" t="s">
        <v>1215</v>
      </c>
      <c r="S291" s="415">
        <v>44713</v>
      </c>
      <c r="T291" s="415">
        <v>44628</v>
      </c>
      <c r="U291" s="430" t="s">
        <v>2661</v>
      </c>
      <c r="V291" s="416">
        <v>8909901</v>
      </c>
      <c r="W291" s="431">
        <v>2022</v>
      </c>
      <c r="X291" s="416">
        <v>8909901</v>
      </c>
      <c r="Y291" s="416">
        <v>8909901</v>
      </c>
      <c r="AC291" s="430" t="s">
        <v>1688</v>
      </c>
      <c r="AH291" s="430" t="s">
        <v>2664</v>
      </c>
    </row>
    <row r="292" spans="1:41" hidden="1">
      <c r="A292">
        <v>0</v>
      </c>
      <c r="B292" s="250">
        <v>210659</v>
      </c>
      <c r="C292" s="250">
        <v>92237</v>
      </c>
      <c r="D292" s="250">
        <v>144208</v>
      </c>
      <c r="F292" s="250" t="e">
        <v>#N/A</v>
      </c>
      <c r="G292" s="250" t="e">
        <v>#N/A</v>
      </c>
      <c r="H292" s="250" t="e">
        <v>#N/A</v>
      </c>
      <c r="I292" s="250" t="s">
        <v>1504</v>
      </c>
      <c r="J292" s="250">
        <v>0</v>
      </c>
      <c r="K292" s="250">
        <v>0</v>
      </c>
      <c r="L292" s="250">
        <v>0</v>
      </c>
      <c r="M292" s="250" t="s">
        <v>2027</v>
      </c>
      <c r="N292" s="250" t="s">
        <v>2659</v>
      </c>
      <c r="O292" s="250" t="s">
        <v>2665</v>
      </c>
      <c r="P292" s="250" t="s">
        <v>1215</v>
      </c>
      <c r="S292" s="415">
        <v>44713</v>
      </c>
      <c r="T292" s="415">
        <v>44628</v>
      </c>
      <c r="U292" s="430" t="s">
        <v>2661</v>
      </c>
      <c r="V292" s="416">
        <v>2678226</v>
      </c>
      <c r="W292" s="431">
        <v>2022</v>
      </c>
      <c r="X292" s="416">
        <v>2678226</v>
      </c>
      <c r="Y292" s="416">
        <v>2678226</v>
      </c>
      <c r="AC292" s="430" t="s">
        <v>1688</v>
      </c>
      <c r="AH292" s="430" t="s">
        <v>2666</v>
      </c>
    </row>
    <row r="293" spans="1:41" hidden="1">
      <c r="A293">
        <v>0</v>
      </c>
      <c r="B293" s="250">
        <v>210663</v>
      </c>
      <c r="C293" s="250">
        <v>92168</v>
      </c>
      <c r="D293" s="250">
        <v>144226</v>
      </c>
      <c r="F293" s="250" t="e">
        <v>#N/A</v>
      </c>
      <c r="G293" s="250" t="e">
        <v>#N/A</v>
      </c>
      <c r="H293" s="250" t="e">
        <v>#N/A</v>
      </c>
      <c r="I293" s="250" t="s">
        <v>1504</v>
      </c>
      <c r="J293" s="250" t="e">
        <v>#N/A</v>
      </c>
      <c r="K293" s="250" t="e">
        <v>#N/A</v>
      </c>
      <c r="L293" s="250" t="e">
        <v>#N/A</v>
      </c>
      <c r="M293" s="250" t="s">
        <v>2431</v>
      </c>
      <c r="N293" s="250" t="s">
        <v>2623</v>
      </c>
      <c r="O293" s="250" t="s">
        <v>2667</v>
      </c>
      <c r="P293" s="250" t="s">
        <v>1215</v>
      </c>
      <c r="S293" s="415">
        <v>44927</v>
      </c>
      <c r="T293" s="415">
        <v>44754</v>
      </c>
      <c r="U293" s="430" t="s">
        <v>1897</v>
      </c>
      <c r="V293" s="416">
        <v>4702500</v>
      </c>
      <c r="W293" s="431">
        <v>2022</v>
      </c>
      <c r="X293" s="416">
        <v>4702500</v>
      </c>
      <c r="Y293" s="416">
        <v>4702500</v>
      </c>
      <c r="AC293" s="430" t="s">
        <v>1688</v>
      </c>
      <c r="AH293" s="430" t="s">
        <v>2668</v>
      </c>
    </row>
    <row r="294" spans="1:41" hidden="1">
      <c r="A294">
        <v>0</v>
      </c>
      <c r="B294" s="250">
        <v>210675</v>
      </c>
      <c r="C294" s="250">
        <v>92168</v>
      </c>
      <c r="D294" s="250">
        <v>144227</v>
      </c>
      <c r="F294" s="250" t="e">
        <v>#N/A</v>
      </c>
      <c r="G294" s="250" t="e">
        <v>#N/A</v>
      </c>
      <c r="H294" s="250" t="e">
        <v>#N/A</v>
      </c>
      <c r="I294" s="250" t="s">
        <v>1504</v>
      </c>
      <c r="J294" s="250" t="e">
        <v>#N/A</v>
      </c>
      <c r="K294" s="250" t="e">
        <v>#N/A</v>
      </c>
      <c r="L294" s="250" t="e">
        <v>#N/A</v>
      </c>
      <c r="M294" s="250" t="s">
        <v>1894</v>
      </c>
      <c r="N294" s="250" t="s">
        <v>2623</v>
      </c>
      <c r="O294" s="250" t="s">
        <v>2669</v>
      </c>
      <c r="P294" s="250" t="s">
        <v>1215</v>
      </c>
      <c r="S294" s="415">
        <v>44927</v>
      </c>
      <c r="T294" s="415">
        <v>44754</v>
      </c>
      <c r="U294" s="430" t="s">
        <v>1897</v>
      </c>
      <c r="V294" s="416">
        <v>4675697</v>
      </c>
      <c r="W294" s="431">
        <v>2022</v>
      </c>
      <c r="X294" s="416">
        <v>4675697</v>
      </c>
      <c r="Y294" s="416">
        <v>4675697</v>
      </c>
      <c r="AC294" s="430" t="s">
        <v>1688</v>
      </c>
      <c r="AH294" s="430" t="s">
        <v>2670</v>
      </c>
      <c r="AN294" s="250" t="s">
        <v>1840</v>
      </c>
      <c r="AO294" s="250" t="s">
        <v>1840</v>
      </c>
    </row>
    <row r="295" spans="1:41" hidden="1">
      <c r="A295">
        <v>0</v>
      </c>
      <c r="B295" s="250">
        <v>210675</v>
      </c>
      <c r="C295" s="250">
        <v>92168</v>
      </c>
      <c r="D295" s="250">
        <v>144230</v>
      </c>
      <c r="F295" s="250" t="e">
        <v>#N/A</v>
      </c>
      <c r="G295" s="250" t="e">
        <v>#N/A</v>
      </c>
      <c r="H295" s="250" t="e">
        <v>#N/A</v>
      </c>
      <c r="I295" s="250" t="s">
        <v>1504</v>
      </c>
      <c r="J295" s="250" t="e">
        <v>#N/A</v>
      </c>
      <c r="K295" s="250" t="e">
        <v>#N/A</v>
      </c>
      <c r="L295" s="250" t="e">
        <v>#N/A</v>
      </c>
      <c r="M295" s="250" t="s">
        <v>1894</v>
      </c>
      <c r="N295" s="250" t="s">
        <v>2623</v>
      </c>
      <c r="O295" s="250" t="s">
        <v>2671</v>
      </c>
      <c r="P295" s="250" t="s">
        <v>1215</v>
      </c>
      <c r="S295" s="415">
        <v>44927</v>
      </c>
      <c r="T295" s="415">
        <v>44754</v>
      </c>
      <c r="U295" s="430" t="s">
        <v>1897</v>
      </c>
      <c r="V295" s="416">
        <v>18822018</v>
      </c>
      <c r="W295" s="431">
        <v>2022</v>
      </c>
      <c r="X295" s="416">
        <v>18822018</v>
      </c>
      <c r="Y295" s="416">
        <v>18822018</v>
      </c>
      <c r="AC295" s="430" t="s">
        <v>1688</v>
      </c>
      <c r="AH295" s="430" t="s">
        <v>2672</v>
      </c>
      <c r="AN295" s="250" t="s">
        <v>1840</v>
      </c>
      <c r="AO295" s="250" t="s">
        <v>1840</v>
      </c>
    </row>
    <row r="296" spans="1:41" hidden="1">
      <c r="A296">
        <v>0</v>
      </c>
      <c r="B296" s="250">
        <v>210675</v>
      </c>
      <c r="C296" s="250">
        <v>92168</v>
      </c>
      <c r="D296" s="250">
        <v>144231</v>
      </c>
      <c r="F296" s="250" t="e">
        <v>#N/A</v>
      </c>
      <c r="G296" s="250" t="e">
        <v>#N/A</v>
      </c>
      <c r="H296" s="250" t="e">
        <v>#N/A</v>
      </c>
      <c r="I296" s="250" t="s">
        <v>1504</v>
      </c>
      <c r="J296" s="250" t="e">
        <v>#N/A</v>
      </c>
      <c r="K296" s="250" t="e">
        <v>#N/A</v>
      </c>
      <c r="L296" s="250" t="e">
        <v>#N/A</v>
      </c>
      <c r="M296" s="250" t="s">
        <v>1894</v>
      </c>
      <c r="N296" s="250" t="s">
        <v>2623</v>
      </c>
      <c r="O296" s="250" t="s">
        <v>2673</v>
      </c>
      <c r="P296" s="250" t="s">
        <v>1215</v>
      </c>
      <c r="S296" s="415">
        <v>44927</v>
      </c>
      <c r="T296" s="415">
        <v>44754</v>
      </c>
      <c r="U296" s="430" t="s">
        <v>1897</v>
      </c>
      <c r="V296" s="416">
        <v>385021</v>
      </c>
      <c r="W296" s="431">
        <v>2022</v>
      </c>
      <c r="X296" s="416">
        <v>385021</v>
      </c>
      <c r="Y296" s="416">
        <v>385021</v>
      </c>
      <c r="AC296" s="430" t="s">
        <v>1688</v>
      </c>
      <c r="AH296" s="430" t="s">
        <v>2674</v>
      </c>
      <c r="AN296" s="250" t="s">
        <v>1840</v>
      </c>
      <c r="AO296" s="250" t="s">
        <v>1840</v>
      </c>
    </row>
    <row r="297" spans="1:41" hidden="1">
      <c r="A297">
        <v>0</v>
      </c>
      <c r="B297" s="250">
        <v>210675</v>
      </c>
      <c r="C297" s="250">
        <v>92168</v>
      </c>
      <c r="D297" s="250">
        <v>144233</v>
      </c>
      <c r="F297" s="250" t="e">
        <v>#N/A</v>
      </c>
      <c r="G297" s="250" t="e">
        <v>#N/A</v>
      </c>
      <c r="H297" s="250" t="e">
        <v>#N/A</v>
      </c>
      <c r="I297" s="250" t="s">
        <v>1504</v>
      </c>
      <c r="J297" s="250" t="e">
        <v>#N/A</v>
      </c>
      <c r="K297" s="250" t="e">
        <v>#N/A</v>
      </c>
      <c r="L297" s="250" t="e">
        <v>#N/A</v>
      </c>
      <c r="M297" s="250" t="s">
        <v>1894</v>
      </c>
      <c r="N297" s="250" t="s">
        <v>2623</v>
      </c>
      <c r="O297" s="250" t="s">
        <v>2675</v>
      </c>
      <c r="P297" s="250" t="s">
        <v>1215</v>
      </c>
      <c r="S297" s="415">
        <v>44927</v>
      </c>
      <c r="T297" s="415">
        <v>44754</v>
      </c>
      <c r="U297" s="430" t="s">
        <v>1897</v>
      </c>
      <c r="V297" s="416">
        <v>5315254</v>
      </c>
      <c r="W297" s="431">
        <v>2022</v>
      </c>
      <c r="X297" s="416">
        <v>5315254</v>
      </c>
      <c r="Y297" s="416">
        <v>5315254</v>
      </c>
      <c r="AC297" s="430" t="s">
        <v>1688</v>
      </c>
      <c r="AH297" s="430" t="s">
        <v>2676</v>
      </c>
      <c r="AI297" s="250" t="s">
        <v>2144</v>
      </c>
      <c r="AN297" s="250" t="s">
        <v>1840</v>
      </c>
      <c r="AO297" s="250" t="s">
        <v>1840</v>
      </c>
    </row>
    <row r="298" spans="1:41" hidden="1">
      <c r="A298">
        <v>0</v>
      </c>
      <c r="B298" s="250">
        <v>210675</v>
      </c>
      <c r="C298" s="250">
        <v>92168</v>
      </c>
      <c r="D298" s="250">
        <v>144235</v>
      </c>
      <c r="F298" s="250" t="e">
        <v>#N/A</v>
      </c>
      <c r="G298" s="250" t="e">
        <v>#N/A</v>
      </c>
      <c r="H298" s="250" t="e">
        <v>#N/A</v>
      </c>
      <c r="I298" s="250" t="s">
        <v>1504</v>
      </c>
      <c r="J298" s="250" t="e">
        <v>#N/A</v>
      </c>
      <c r="K298" s="250" t="e">
        <v>#N/A</v>
      </c>
      <c r="L298" s="250" t="e">
        <v>#N/A</v>
      </c>
      <c r="M298" s="250" t="s">
        <v>1894</v>
      </c>
      <c r="N298" s="250" t="s">
        <v>2623</v>
      </c>
      <c r="O298" s="250" t="s">
        <v>2677</v>
      </c>
      <c r="P298" s="250" t="s">
        <v>1215</v>
      </c>
      <c r="S298" s="415">
        <v>44927</v>
      </c>
      <c r="T298" s="415">
        <v>44754</v>
      </c>
      <c r="U298" s="430" t="s">
        <v>1897</v>
      </c>
      <c r="V298" s="416">
        <v>5315254</v>
      </c>
      <c r="W298" s="431">
        <v>2022</v>
      </c>
      <c r="X298" s="416">
        <v>5315254</v>
      </c>
      <c r="Y298" s="416">
        <v>5315254</v>
      </c>
      <c r="AC298" s="430" t="s">
        <v>1688</v>
      </c>
      <c r="AH298" s="430" t="s">
        <v>2678</v>
      </c>
      <c r="AI298" s="250" t="s">
        <v>2144</v>
      </c>
      <c r="AN298" s="250" t="s">
        <v>1840</v>
      </c>
      <c r="AO298" s="250" t="s">
        <v>1840</v>
      </c>
    </row>
    <row r="299" spans="1:41" hidden="1">
      <c r="A299">
        <v>0</v>
      </c>
      <c r="B299" s="250">
        <v>210675</v>
      </c>
      <c r="C299" s="250">
        <v>92168</v>
      </c>
      <c r="D299" s="250">
        <v>144236</v>
      </c>
      <c r="F299" s="250" t="e">
        <v>#N/A</v>
      </c>
      <c r="G299" s="250" t="e">
        <v>#N/A</v>
      </c>
      <c r="H299" s="250" t="e">
        <v>#N/A</v>
      </c>
      <c r="I299" s="250" t="s">
        <v>1504</v>
      </c>
      <c r="J299" s="250" t="e">
        <v>#N/A</v>
      </c>
      <c r="K299" s="250" t="e">
        <v>#N/A</v>
      </c>
      <c r="L299" s="250" t="e">
        <v>#N/A</v>
      </c>
      <c r="M299" s="250" t="s">
        <v>1894</v>
      </c>
      <c r="N299" s="250" t="s">
        <v>2623</v>
      </c>
      <c r="O299" s="250" t="s">
        <v>2679</v>
      </c>
      <c r="P299" s="250" t="s">
        <v>1215</v>
      </c>
      <c r="S299" s="415">
        <v>44927</v>
      </c>
      <c r="T299" s="415">
        <v>44754</v>
      </c>
      <c r="U299" s="430" t="s">
        <v>1897</v>
      </c>
      <c r="V299" s="416">
        <v>200761539</v>
      </c>
      <c r="W299" s="431">
        <v>2022</v>
      </c>
      <c r="X299" s="416">
        <v>200761539</v>
      </c>
      <c r="Y299" s="416">
        <v>200761539</v>
      </c>
      <c r="AC299" s="430" t="s">
        <v>1688</v>
      </c>
      <c r="AH299" s="430" t="s">
        <v>2680</v>
      </c>
      <c r="AN299" s="250" t="s">
        <v>1840</v>
      </c>
      <c r="AO299" s="250" t="s">
        <v>1840</v>
      </c>
    </row>
    <row r="300" spans="1:41" hidden="1">
      <c r="A300">
        <v>0</v>
      </c>
      <c r="B300" s="250">
        <v>210675</v>
      </c>
      <c r="C300" s="250">
        <v>92168</v>
      </c>
      <c r="D300" s="250">
        <v>144237</v>
      </c>
      <c r="F300" s="250" t="e">
        <v>#N/A</v>
      </c>
      <c r="G300" s="250" t="e">
        <v>#N/A</v>
      </c>
      <c r="H300" s="250" t="e">
        <v>#N/A</v>
      </c>
      <c r="I300" s="250" t="s">
        <v>1504</v>
      </c>
      <c r="J300" s="250" t="e">
        <v>#N/A</v>
      </c>
      <c r="K300" s="250" t="e">
        <v>#N/A</v>
      </c>
      <c r="L300" s="250" t="e">
        <v>#N/A</v>
      </c>
      <c r="M300" s="250" t="s">
        <v>1894</v>
      </c>
      <c r="N300" s="250" t="s">
        <v>2623</v>
      </c>
      <c r="O300" s="250" t="s">
        <v>2681</v>
      </c>
      <c r="P300" s="250" t="s">
        <v>1215</v>
      </c>
      <c r="S300" s="415">
        <v>44927</v>
      </c>
      <c r="T300" s="415">
        <v>44754</v>
      </c>
      <c r="U300" s="430" t="s">
        <v>1897</v>
      </c>
      <c r="V300" s="416">
        <v>9277339</v>
      </c>
      <c r="W300" s="431">
        <v>2022</v>
      </c>
      <c r="X300" s="416">
        <v>9277339</v>
      </c>
      <c r="Y300" s="416">
        <v>9277339</v>
      </c>
      <c r="AC300" s="430" t="s">
        <v>1688</v>
      </c>
      <c r="AH300" s="430" t="s">
        <v>2682</v>
      </c>
      <c r="AN300" s="250" t="s">
        <v>1840</v>
      </c>
      <c r="AO300" s="250" t="s">
        <v>1840</v>
      </c>
    </row>
    <row r="301" spans="1:41" hidden="1">
      <c r="A301">
        <v>0</v>
      </c>
      <c r="B301" s="250">
        <v>210675</v>
      </c>
      <c r="C301" s="250">
        <v>92168</v>
      </c>
      <c r="D301" s="250">
        <v>144238</v>
      </c>
      <c r="F301" s="250" t="e">
        <v>#N/A</v>
      </c>
      <c r="G301" s="250" t="e">
        <v>#N/A</v>
      </c>
      <c r="H301" s="250" t="e">
        <v>#N/A</v>
      </c>
      <c r="I301" s="250" t="s">
        <v>1504</v>
      </c>
      <c r="J301" s="250" t="e">
        <v>#N/A</v>
      </c>
      <c r="K301" s="250" t="e">
        <v>#N/A</v>
      </c>
      <c r="L301" s="250" t="e">
        <v>#N/A</v>
      </c>
      <c r="M301" s="250" t="s">
        <v>1894</v>
      </c>
      <c r="N301" s="250" t="s">
        <v>2623</v>
      </c>
      <c r="O301" s="250" t="s">
        <v>2683</v>
      </c>
      <c r="P301" s="250" t="s">
        <v>1215</v>
      </c>
      <c r="S301" s="415">
        <v>44927</v>
      </c>
      <c r="T301" s="415">
        <v>44754</v>
      </c>
      <c r="U301" s="430" t="s">
        <v>1897</v>
      </c>
      <c r="V301" s="416">
        <v>5085047</v>
      </c>
      <c r="W301" s="431">
        <v>2022</v>
      </c>
      <c r="X301" s="416">
        <v>5085047</v>
      </c>
      <c r="Y301" s="416">
        <v>5085047</v>
      </c>
      <c r="AC301" s="430" t="s">
        <v>1688</v>
      </c>
      <c r="AH301" s="430" t="s">
        <v>2684</v>
      </c>
      <c r="AN301" s="250" t="s">
        <v>1840</v>
      </c>
      <c r="AO301" s="250" t="s">
        <v>1840</v>
      </c>
    </row>
    <row r="302" spans="1:41" hidden="1">
      <c r="A302">
        <v>0</v>
      </c>
      <c r="B302" s="250">
        <v>210663</v>
      </c>
      <c r="C302" s="250">
        <v>92168</v>
      </c>
      <c r="D302" s="250">
        <v>144239</v>
      </c>
      <c r="F302" s="250" t="e">
        <v>#N/A</v>
      </c>
      <c r="G302" s="250" t="e">
        <v>#N/A</v>
      </c>
      <c r="H302" s="250" t="e">
        <v>#N/A</v>
      </c>
      <c r="I302" s="250" t="s">
        <v>1504</v>
      </c>
      <c r="J302" s="250" t="e">
        <v>#N/A</v>
      </c>
      <c r="K302" s="250" t="e">
        <v>#N/A</v>
      </c>
      <c r="L302" s="250" t="e">
        <v>#N/A</v>
      </c>
      <c r="M302" s="250" t="s">
        <v>2431</v>
      </c>
      <c r="N302" s="250" t="s">
        <v>2623</v>
      </c>
      <c r="O302" s="250" t="s">
        <v>2685</v>
      </c>
      <c r="P302" s="250" t="s">
        <v>1215</v>
      </c>
      <c r="S302" s="415">
        <v>44927</v>
      </c>
      <c r="T302" s="415">
        <v>44754</v>
      </c>
      <c r="U302" s="430" t="s">
        <v>1897</v>
      </c>
      <c r="V302" s="416">
        <v>3811190</v>
      </c>
      <c r="W302" s="431">
        <v>2022</v>
      </c>
      <c r="X302" s="416">
        <v>3811190</v>
      </c>
      <c r="Y302" s="416">
        <v>3811190</v>
      </c>
      <c r="AC302" s="430" t="s">
        <v>1688</v>
      </c>
      <c r="AH302" s="430" t="s">
        <v>2686</v>
      </c>
      <c r="AN302" s="250" t="s">
        <v>1840</v>
      </c>
      <c r="AO302" s="250" t="s">
        <v>1840</v>
      </c>
    </row>
    <row r="303" spans="1:41" hidden="1">
      <c r="A303">
        <v>0</v>
      </c>
      <c r="B303" s="250">
        <v>210619</v>
      </c>
      <c r="C303" s="250">
        <v>92180</v>
      </c>
      <c r="D303" s="250">
        <v>144283</v>
      </c>
      <c r="F303" s="250" t="e">
        <v>#N/A</v>
      </c>
      <c r="G303" s="250" t="e">
        <v>#N/A</v>
      </c>
      <c r="H303" s="250" t="e">
        <v>#N/A</v>
      </c>
      <c r="I303" s="250" t="s">
        <v>1504</v>
      </c>
      <c r="J303" s="250">
        <v>0</v>
      </c>
      <c r="K303" s="250">
        <v>0</v>
      </c>
      <c r="L303" s="250">
        <v>0</v>
      </c>
      <c r="M303" s="250" t="s">
        <v>1905</v>
      </c>
      <c r="N303" s="250" t="s">
        <v>2617</v>
      </c>
      <c r="O303" s="250" t="s">
        <v>2687</v>
      </c>
      <c r="P303" s="250" t="s">
        <v>1215</v>
      </c>
      <c r="S303" s="415">
        <v>44713</v>
      </c>
      <c r="T303" s="415">
        <v>44504</v>
      </c>
      <c r="U303" s="430" t="s">
        <v>2619</v>
      </c>
      <c r="V303" s="416">
        <v>1288644</v>
      </c>
      <c r="W303" s="431">
        <v>2022</v>
      </c>
      <c r="X303" s="416">
        <v>1288644</v>
      </c>
      <c r="Y303" s="416">
        <v>374583</v>
      </c>
      <c r="AC303" s="430" t="s">
        <v>1688</v>
      </c>
      <c r="AH303" s="430" t="s">
        <v>2688</v>
      </c>
      <c r="AN303" s="250" t="s">
        <v>1840</v>
      </c>
      <c r="AO303" s="250" t="s">
        <v>1840</v>
      </c>
    </row>
    <row r="304" spans="1:41" hidden="1">
      <c r="A304">
        <v>0</v>
      </c>
      <c r="B304" s="250">
        <v>210619</v>
      </c>
      <c r="C304" s="250">
        <v>92180</v>
      </c>
      <c r="D304" s="250">
        <v>144284</v>
      </c>
      <c r="F304" s="250" t="e">
        <v>#N/A</v>
      </c>
      <c r="G304" s="250" t="e">
        <v>#N/A</v>
      </c>
      <c r="H304" s="250" t="e">
        <v>#N/A</v>
      </c>
      <c r="I304" s="250" t="s">
        <v>1504</v>
      </c>
      <c r="J304" s="250">
        <v>0</v>
      </c>
      <c r="K304" s="250">
        <v>0</v>
      </c>
      <c r="L304" s="250">
        <v>0</v>
      </c>
      <c r="M304" s="250" t="s">
        <v>1905</v>
      </c>
      <c r="N304" s="250" t="s">
        <v>2617</v>
      </c>
      <c r="O304" s="250" t="s">
        <v>2689</v>
      </c>
      <c r="P304" s="250" t="s">
        <v>1215</v>
      </c>
      <c r="S304" s="415">
        <v>44713</v>
      </c>
      <c r="T304" s="415">
        <v>44504</v>
      </c>
      <c r="U304" s="430" t="s">
        <v>2619</v>
      </c>
      <c r="V304" s="416">
        <v>2692377</v>
      </c>
      <c r="W304" s="431">
        <v>2022</v>
      </c>
      <c r="X304" s="416">
        <v>2692377</v>
      </c>
      <c r="Y304" s="416">
        <v>374583</v>
      </c>
      <c r="AC304" s="430" t="s">
        <v>1688</v>
      </c>
      <c r="AH304" s="430" t="s">
        <v>2690</v>
      </c>
      <c r="AI304" s="250" t="s">
        <v>1920</v>
      </c>
      <c r="AN304" s="250" t="s">
        <v>1840</v>
      </c>
      <c r="AO304" s="250" t="s">
        <v>1840</v>
      </c>
    </row>
    <row r="305" spans="1:46" hidden="1">
      <c r="A305">
        <v>0</v>
      </c>
      <c r="B305" s="250">
        <v>210486</v>
      </c>
      <c r="C305" s="250">
        <v>51278</v>
      </c>
      <c r="D305" s="250">
        <v>72006</v>
      </c>
      <c r="F305" s="250" t="e">
        <v>#N/A</v>
      </c>
      <c r="G305" s="250" t="e">
        <v>#N/A</v>
      </c>
      <c r="H305" s="250" t="e">
        <v>#N/A</v>
      </c>
      <c r="I305" s="250" t="s">
        <v>1504</v>
      </c>
      <c r="J305" s="250">
        <v>0</v>
      </c>
      <c r="K305" s="250">
        <v>0</v>
      </c>
      <c r="L305" s="250">
        <v>0</v>
      </c>
      <c r="M305" s="250" t="s">
        <v>1899</v>
      </c>
      <c r="N305" s="250" t="s">
        <v>2691</v>
      </c>
      <c r="O305" s="250" t="s">
        <v>2692</v>
      </c>
      <c r="P305" s="250" t="s">
        <v>2693</v>
      </c>
      <c r="Q305" s="415">
        <v>44957</v>
      </c>
      <c r="R305" s="415"/>
      <c r="S305" s="415">
        <v>45444</v>
      </c>
      <c r="T305" s="415">
        <v>43329</v>
      </c>
      <c r="U305" s="430" t="s">
        <v>2694</v>
      </c>
      <c r="V305" s="416">
        <v>90000</v>
      </c>
      <c r="W305" s="431">
        <v>2018</v>
      </c>
      <c r="X305" s="416">
        <v>99343.160099999994</v>
      </c>
      <c r="Y305" s="416">
        <v>90000</v>
      </c>
      <c r="AA305" s="416">
        <v>0</v>
      </c>
      <c r="AC305" s="430" t="s">
        <v>1591</v>
      </c>
      <c r="AD305" s="430">
        <v>652427</v>
      </c>
      <c r="AE305" s="430" t="s">
        <v>2695</v>
      </c>
      <c r="AF305" s="430">
        <v>655652</v>
      </c>
      <c r="AH305" s="430" t="s">
        <v>2696</v>
      </c>
      <c r="AI305" s="250">
        <v>115</v>
      </c>
      <c r="AN305" s="250" t="s">
        <v>1840</v>
      </c>
      <c r="AO305" s="250" t="s">
        <v>1840</v>
      </c>
    </row>
    <row r="306" spans="1:46" hidden="1">
      <c r="A306">
        <v>0</v>
      </c>
      <c r="B306" s="250">
        <v>210522</v>
      </c>
      <c r="C306" s="250">
        <v>81616</v>
      </c>
      <c r="D306" s="250">
        <v>122599</v>
      </c>
      <c r="F306" s="250" t="e">
        <v>#N/A</v>
      </c>
      <c r="G306" s="250" t="e">
        <v>#N/A</v>
      </c>
      <c r="H306" s="250" t="e">
        <v>#N/A</v>
      </c>
      <c r="I306" s="250" t="s">
        <v>1504</v>
      </c>
      <c r="J306" s="250">
        <v>0</v>
      </c>
      <c r="K306" s="250">
        <v>0</v>
      </c>
      <c r="L306" s="250">
        <v>0</v>
      </c>
      <c r="M306" s="250" t="s">
        <v>2529</v>
      </c>
      <c r="N306" s="250" t="s">
        <v>2697</v>
      </c>
      <c r="O306" s="250" t="s">
        <v>2698</v>
      </c>
      <c r="P306" s="250" t="s">
        <v>2693</v>
      </c>
      <c r="Q306" s="415">
        <v>43617</v>
      </c>
      <c r="R306" s="415"/>
      <c r="S306" s="415">
        <v>44561</v>
      </c>
      <c r="T306" s="415">
        <v>43714</v>
      </c>
      <c r="U306" s="430" t="s">
        <v>2699</v>
      </c>
      <c r="V306" s="416">
        <v>552668</v>
      </c>
      <c r="W306" s="431">
        <v>2019</v>
      </c>
      <c r="X306" s="416">
        <v>552668</v>
      </c>
      <c r="Y306" s="416">
        <v>552668</v>
      </c>
      <c r="AA306" s="416">
        <v>555000</v>
      </c>
      <c r="AB306" s="250" t="s">
        <v>1706</v>
      </c>
      <c r="AC306" s="430" t="s">
        <v>1563</v>
      </c>
      <c r="AH306" s="430" t="s">
        <v>2700</v>
      </c>
      <c r="AI306" s="250">
        <v>115</v>
      </c>
      <c r="AO306" s="250" t="s">
        <v>1564</v>
      </c>
    </row>
    <row r="307" spans="1:46" hidden="1">
      <c r="A307">
        <v>0</v>
      </c>
      <c r="B307" s="250">
        <v>210563</v>
      </c>
      <c r="C307" s="250">
        <v>81656</v>
      </c>
      <c r="D307" s="250">
        <v>122664</v>
      </c>
      <c r="F307" s="250" t="e">
        <v>#N/A</v>
      </c>
      <c r="G307" s="250" t="e">
        <v>#N/A</v>
      </c>
      <c r="H307" s="250" t="e">
        <v>#N/A</v>
      </c>
      <c r="I307" s="250" t="s">
        <v>1504</v>
      </c>
      <c r="J307" s="250">
        <v>0</v>
      </c>
      <c r="K307" s="250">
        <v>0</v>
      </c>
      <c r="L307" s="250">
        <v>0</v>
      </c>
      <c r="M307" s="250" t="s">
        <v>1905</v>
      </c>
      <c r="N307" s="250" t="s">
        <v>2701</v>
      </c>
      <c r="O307" s="250" t="s">
        <v>2702</v>
      </c>
      <c r="P307" s="250" t="s">
        <v>2693</v>
      </c>
      <c r="Q307" s="415">
        <v>44896</v>
      </c>
      <c r="R307" s="415"/>
      <c r="S307" s="415">
        <v>44896</v>
      </c>
      <c r="T307" s="415">
        <v>44026</v>
      </c>
      <c r="U307" s="430" t="s">
        <v>2703</v>
      </c>
      <c r="V307" s="416">
        <v>6000000</v>
      </c>
      <c r="W307" s="431">
        <v>2020</v>
      </c>
      <c r="X307" s="416">
        <v>6303750</v>
      </c>
      <c r="Y307" s="416">
        <v>6000000</v>
      </c>
      <c r="AA307" s="416">
        <v>0</v>
      </c>
      <c r="AC307" s="430" t="s">
        <v>1591</v>
      </c>
      <c r="AD307" s="430">
        <v>640313</v>
      </c>
      <c r="AE307" s="430" t="s">
        <v>2704</v>
      </c>
      <c r="AF307" s="430">
        <v>640215</v>
      </c>
      <c r="AG307" s="430" t="s">
        <v>2356</v>
      </c>
      <c r="AH307" s="430" t="s">
        <v>2705</v>
      </c>
      <c r="AK307" s="250">
        <v>13</v>
      </c>
      <c r="AN307" s="250" t="s">
        <v>1840</v>
      </c>
      <c r="AO307" s="250" t="s">
        <v>1840</v>
      </c>
    </row>
    <row r="308" spans="1:46" hidden="1">
      <c r="A308">
        <v>0</v>
      </c>
      <c r="B308" s="250">
        <v>210570</v>
      </c>
      <c r="C308" s="250">
        <v>81559</v>
      </c>
      <c r="D308" s="250">
        <v>112456</v>
      </c>
      <c r="F308" s="250" t="e">
        <v>#N/A</v>
      </c>
      <c r="G308" s="250" t="e">
        <v>#N/A</v>
      </c>
      <c r="H308" s="250" t="e">
        <v>#N/A</v>
      </c>
      <c r="I308" s="250" t="s">
        <v>1504</v>
      </c>
      <c r="J308" s="250">
        <v>0</v>
      </c>
      <c r="K308" s="250">
        <v>0</v>
      </c>
      <c r="L308" s="250">
        <v>0</v>
      </c>
      <c r="M308" s="250" t="s">
        <v>2609</v>
      </c>
      <c r="N308" s="250" t="s">
        <v>2706</v>
      </c>
      <c r="O308" s="250" t="s">
        <v>2707</v>
      </c>
      <c r="P308" s="250" t="s">
        <v>1227</v>
      </c>
      <c r="Q308" s="415">
        <v>44927</v>
      </c>
      <c r="R308" s="415"/>
      <c r="S308" s="415">
        <v>45200</v>
      </c>
      <c r="T308" s="415">
        <v>44147</v>
      </c>
      <c r="U308" s="430" t="s">
        <v>2708</v>
      </c>
      <c r="V308" s="416">
        <v>69054450</v>
      </c>
      <c r="W308" s="431">
        <v>2022</v>
      </c>
      <c r="X308" s="416">
        <v>69054450</v>
      </c>
      <c r="Y308" s="416">
        <v>69054450</v>
      </c>
      <c r="AA308" s="416">
        <v>0</v>
      </c>
      <c r="AC308" s="430" t="s">
        <v>1591</v>
      </c>
      <c r="AD308" s="430">
        <v>532937</v>
      </c>
      <c r="AE308" s="430" t="s">
        <v>2709</v>
      </c>
      <c r="AF308" s="430">
        <v>547469</v>
      </c>
      <c r="AG308" s="430" t="s">
        <v>2710</v>
      </c>
      <c r="AH308" s="430" t="s">
        <v>2711</v>
      </c>
      <c r="AI308" s="250">
        <v>161</v>
      </c>
      <c r="AK308" s="250">
        <v>25.9</v>
      </c>
      <c r="AN308" s="250" t="s">
        <v>1840</v>
      </c>
      <c r="AO308" s="250" t="s">
        <v>1840</v>
      </c>
    </row>
    <row r="309" spans="1:46" s="430" customFormat="1" hidden="1">
      <c r="A309">
        <v>0</v>
      </c>
      <c r="B309" s="250">
        <v>200477</v>
      </c>
      <c r="C309" s="250">
        <v>51254</v>
      </c>
      <c r="D309" s="250">
        <v>71963</v>
      </c>
      <c r="E309" s="250"/>
      <c r="F309" s="250" t="e">
        <v>#N/A</v>
      </c>
      <c r="G309" s="250" t="e">
        <v>#N/A</v>
      </c>
      <c r="H309" s="250" t="e">
        <v>#N/A</v>
      </c>
      <c r="I309" s="250" t="s">
        <v>1504</v>
      </c>
      <c r="J309" s="250">
        <v>0</v>
      </c>
      <c r="K309" s="250">
        <v>0</v>
      </c>
      <c r="L309" s="250">
        <v>0</v>
      </c>
      <c r="M309" s="250" t="s">
        <v>1905</v>
      </c>
      <c r="N309" s="430" t="s">
        <v>2229</v>
      </c>
      <c r="O309" s="430" t="s">
        <v>2230</v>
      </c>
      <c r="P309" s="250" t="s">
        <v>1215</v>
      </c>
      <c r="Q309" s="415">
        <v>45078</v>
      </c>
      <c r="R309" s="415"/>
      <c r="S309" s="415">
        <v>44166</v>
      </c>
      <c r="T309" s="415">
        <v>43152</v>
      </c>
      <c r="U309" s="430" t="s">
        <v>2231</v>
      </c>
      <c r="V309" s="439">
        <v>12692888</v>
      </c>
      <c r="W309" s="250">
        <v>2018</v>
      </c>
      <c r="X309" s="416">
        <v>14010573.385725999</v>
      </c>
      <c r="Y309" s="416">
        <v>20297796</v>
      </c>
      <c r="Z309" s="416"/>
      <c r="AA309" s="440"/>
      <c r="AB309" s="440"/>
      <c r="AC309" s="441" t="s">
        <v>1568</v>
      </c>
      <c r="AH309" s="430" t="s">
        <v>2232</v>
      </c>
      <c r="AI309" s="250">
        <v>345</v>
      </c>
      <c r="AJ309" s="250">
        <v>0.2</v>
      </c>
      <c r="AM309" s="250"/>
      <c r="AN309" s="250" t="s">
        <v>1840</v>
      </c>
      <c r="AO309" s="250" t="s">
        <v>1840</v>
      </c>
      <c r="AP309" s="250"/>
      <c r="AQ309" s="250"/>
      <c r="AT309" s="250"/>
    </row>
    <row r="310" spans="1:46" s="430" customFormat="1" hidden="1">
      <c r="A310">
        <v>0</v>
      </c>
      <c r="B310" s="250">
        <v>200477</v>
      </c>
      <c r="C310" s="250">
        <v>51254</v>
      </c>
      <c r="D310" s="250">
        <v>71964</v>
      </c>
      <c r="E310" s="250"/>
      <c r="F310" s="250" t="e">
        <v>#N/A</v>
      </c>
      <c r="G310" s="250" t="e">
        <v>#N/A</v>
      </c>
      <c r="H310" s="250" t="e">
        <v>#N/A</v>
      </c>
      <c r="I310" s="250" t="s">
        <v>1504</v>
      </c>
      <c r="J310" s="250">
        <v>0</v>
      </c>
      <c r="K310" s="250">
        <v>0</v>
      </c>
      <c r="L310" s="250">
        <v>0</v>
      </c>
      <c r="M310" s="250" t="s">
        <v>1905</v>
      </c>
      <c r="N310" s="430" t="s">
        <v>2229</v>
      </c>
      <c r="O310" s="430" t="s">
        <v>2233</v>
      </c>
      <c r="P310" s="250" t="s">
        <v>1215</v>
      </c>
      <c r="Q310" s="415">
        <v>45078</v>
      </c>
      <c r="R310" s="415"/>
      <c r="S310" s="415">
        <v>44166</v>
      </c>
      <c r="T310" s="415">
        <v>43152</v>
      </c>
      <c r="U310" s="430" t="s">
        <v>2231</v>
      </c>
      <c r="V310" s="439">
        <v>5179657</v>
      </c>
      <c r="W310" s="250">
        <v>2018</v>
      </c>
      <c r="X310" s="416">
        <v>5717372.1623790003</v>
      </c>
      <c r="Y310" s="416">
        <v>5468352</v>
      </c>
      <c r="Z310" s="416"/>
      <c r="AA310" s="440"/>
      <c r="AB310" s="440"/>
      <c r="AC310" s="430" t="s">
        <v>1568</v>
      </c>
      <c r="AH310" s="430" t="s">
        <v>2234</v>
      </c>
      <c r="AI310" s="250" t="s">
        <v>2144</v>
      </c>
      <c r="AM310" s="250"/>
      <c r="AN310" s="250" t="s">
        <v>1840</v>
      </c>
      <c r="AO310" s="250" t="s">
        <v>1840</v>
      </c>
      <c r="AP310" s="250"/>
      <c r="AQ310" s="250"/>
      <c r="AT310" s="250"/>
    </row>
    <row r="311" spans="1:46" s="430" customFormat="1" hidden="1">
      <c r="A311">
        <v>0</v>
      </c>
      <c r="B311" s="250">
        <v>200477</v>
      </c>
      <c r="C311" s="250">
        <v>51254</v>
      </c>
      <c r="D311" s="250">
        <v>71965</v>
      </c>
      <c r="E311" s="250"/>
      <c r="F311" s="250" t="e">
        <v>#N/A</v>
      </c>
      <c r="G311" s="250" t="e">
        <v>#N/A</v>
      </c>
      <c r="H311" s="250" t="e">
        <v>#N/A</v>
      </c>
      <c r="I311" s="250" t="s">
        <v>1504</v>
      </c>
      <c r="J311" s="250">
        <v>0</v>
      </c>
      <c r="K311" s="250">
        <v>0</v>
      </c>
      <c r="L311" s="250">
        <v>0</v>
      </c>
      <c r="M311" s="250" t="s">
        <v>1905</v>
      </c>
      <c r="N311" s="430" t="s">
        <v>2229</v>
      </c>
      <c r="O311" s="430" t="s">
        <v>2235</v>
      </c>
      <c r="P311" s="250" t="s">
        <v>1215</v>
      </c>
      <c r="Q311" s="415">
        <v>45078</v>
      </c>
      <c r="R311" s="415"/>
      <c r="S311" s="415">
        <v>44166</v>
      </c>
      <c r="T311" s="415">
        <v>43152</v>
      </c>
      <c r="U311" s="430" t="s">
        <v>2231</v>
      </c>
      <c r="V311" s="439">
        <v>5179657</v>
      </c>
      <c r="W311" s="250">
        <v>2018</v>
      </c>
      <c r="X311" s="416">
        <v>5717372.1623790003</v>
      </c>
      <c r="Y311" s="416">
        <v>5468352</v>
      </c>
      <c r="Z311" s="416"/>
      <c r="AA311" s="440"/>
      <c r="AB311" s="440"/>
      <c r="AC311" s="441" t="s">
        <v>1568</v>
      </c>
      <c r="AH311" s="430" t="s">
        <v>2236</v>
      </c>
      <c r="AI311" s="250" t="s">
        <v>2144</v>
      </c>
      <c r="AM311" s="250"/>
      <c r="AN311" s="250" t="s">
        <v>1840</v>
      </c>
      <c r="AO311" s="250" t="s">
        <v>1840</v>
      </c>
      <c r="AP311" s="250"/>
      <c r="AQ311" s="250"/>
      <c r="AT311" s="250"/>
    </row>
    <row r="312" spans="1:46" s="430" customFormat="1" hidden="1">
      <c r="A312">
        <v>0</v>
      </c>
      <c r="B312" s="250">
        <v>200477</v>
      </c>
      <c r="C312" s="250">
        <v>51254</v>
      </c>
      <c r="D312" s="250">
        <v>71966</v>
      </c>
      <c r="E312" s="250"/>
      <c r="F312" s="250" t="e">
        <v>#N/A</v>
      </c>
      <c r="G312" s="250" t="e">
        <v>#N/A</v>
      </c>
      <c r="H312" s="250" t="e">
        <v>#N/A</v>
      </c>
      <c r="I312" s="250" t="s">
        <v>1504</v>
      </c>
      <c r="J312" s="250">
        <v>0</v>
      </c>
      <c r="K312" s="250">
        <v>0</v>
      </c>
      <c r="L312" s="250">
        <v>0</v>
      </c>
      <c r="M312" s="250" t="s">
        <v>1905</v>
      </c>
      <c r="N312" s="430" t="s">
        <v>2229</v>
      </c>
      <c r="O312" s="430" t="s">
        <v>2237</v>
      </c>
      <c r="P312" s="250" t="s">
        <v>1215</v>
      </c>
      <c r="Q312" s="415">
        <v>45078</v>
      </c>
      <c r="R312" s="415"/>
      <c r="S312" s="415">
        <v>44166</v>
      </c>
      <c r="T312" s="415">
        <v>43152</v>
      </c>
      <c r="U312" s="430" t="s">
        <v>2231</v>
      </c>
      <c r="V312" s="439">
        <v>11271233</v>
      </c>
      <c r="W312" s="250">
        <v>2018</v>
      </c>
      <c r="X312" s="416">
        <v>12441332.271593001</v>
      </c>
      <c r="Y312" s="416">
        <v>15279402</v>
      </c>
      <c r="Z312" s="416"/>
      <c r="AA312" s="440"/>
      <c r="AB312" s="440"/>
      <c r="AC312" s="430" t="s">
        <v>1568</v>
      </c>
      <c r="AH312" s="430" t="s">
        <v>2238</v>
      </c>
      <c r="AI312" s="250">
        <v>115</v>
      </c>
      <c r="AJ312" s="250">
        <v>2.6</v>
      </c>
      <c r="AM312" s="250"/>
      <c r="AN312" s="250" t="s">
        <v>1840</v>
      </c>
      <c r="AO312" s="250" t="s">
        <v>1840</v>
      </c>
      <c r="AP312" s="250"/>
      <c r="AQ312" s="250"/>
      <c r="AT312" s="250"/>
    </row>
    <row r="313" spans="1:46" s="430" customFormat="1" hidden="1">
      <c r="A313">
        <v>0</v>
      </c>
      <c r="B313" s="250">
        <v>200477</v>
      </c>
      <c r="C313" s="250">
        <v>51254</v>
      </c>
      <c r="D313" s="250">
        <v>71967</v>
      </c>
      <c r="E313" s="250"/>
      <c r="F313" s="250" t="e">
        <v>#N/A</v>
      </c>
      <c r="G313" s="250" t="e">
        <v>#N/A</v>
      </c>
      <c r="H313" s="250" t="e">
        <v>#N/A</v>
      </c>
      <c r="I313" s="250" t="s">
        <v>1504</v>
      </c>
      <c r="J313" s="250">
        <v>0</v>
      </c>
      <c r="K313" s="250">
        <v>0</v>
      </c>
      <c r="L313" s="250">
        <v>0</v>
      </c>
      <c r="M313" s="250" t="s">
        <v>1905</v>
      </c>
      <c r="N313" s="430" t="s">
        <v>2229</v>
      </c>
      <c r="O313" s="430" t="s">
        <v>2239</v>
      </c>
      <c r="P313" s="250" t="s">
        <v>1215</v>
      </c>
      <c r="Q313" s="415">
        <v>45078</v>
      </c>
      <c r="R313" s="415"/>
      <c r="S313" s="415">
        <v>44166</v>
      </c>
      <c r="T313" s="415">
        <v>43152</v>
      </c>
      <c r="U313" s="430" t="s">
        <v>2231</v>
      </c>
      <c r="V313" s="439">
        <v>1273506</v>
      </c>
      <c r="W313" s="250">
        <v>2018</v>
      </c>
      <c r="X313" s="416">
        <v>1405712.3382919999</v>
      </c>
      <c r="Y313" s="416">
        <v>1605462</v>
      </c>
      <c r="Z313" s="416"/>
      <c r="AA313" s="440"/>
      <c r="AB313" s="440"/>
      <c r="AC313" s="441" t="s">
        <v>1568</v>
      </c>
      <c r="AH313" s="430" t="s">
        <v>2240</v>
      </c>
      <c r="AI313" s="250">
        <v>115</v>
      </c>
      <c r="AJ313" s="250">
        <v>1</v>
      </c>
      <c r="AM313" s="250"/>
      <c r="AN313" s="250" t="s">
        <v>1840</v>
      </c>
      <c r="AO313" s="250" t="s">
        <v>1840</v>
      </c>
      <c r="AP313" s="250"/>
      <c r="AQ313" s="250"/>
      <c r="AT313" s="250"/>
    </row>
    <row r="314" spans="1:46" s="430" customFormat="1" hidden="1">
      <c r="A314">
        <v>0</v>
      </c>
      <c r="B314" s="250">
        <v>200477</v>
      </c>
      <c r="C314" s="250">
        <v>51254</v>
      </c>
      <c r="D314" s="250">
        <v>71968</v>
      </c>
      <c r="E314" s="250"/>
      <c r="F314" s="250" t="e">
        <v>#N/A</v>
      </c>
      <c r="G314" s="250" t="e">
        <v>#N/A</v>
      </c>
      <c r="H314" s="250" t="e">
        <v>#N/A</v>
      </c>
      <c r="I314" s="250" t="s">
        <v>1504</v>
      </c>
      <c r="J314" s="250">
        <v>0</v>
      </c>
      <c r="K314" s="250">
        <v>0</v>
      </c>
      <c r="L314" s="250">
        <v>0</v>
      </c>
      <c r="M314" s="250" t="s">
        <v>1905</v>
      </c>
      <c r="N314" s="430" t="s">
        <v>2229</v>
      </c>
      <c r="O314" s="430" t="s">
        <v>2241</v>
      </c>
      <c r="P314" s="250" t="s">
        <v>1215</v>
      </c>
      <c r="Q314" s="415">
        <v>45078</v>
      </c>
      <c r="R314" s="415"/>
      <c r="S314" s="415">
        <v>44166</v>
      </c>
      <c r="T314" s="415">
        <v>43152</v>
      </c>
      <c r="U314" s="430" t="s">
        <v>2231</v>
      </c>
      <c r="V314" s="439">
        <v>3703266</v>
      </c>
      <c r="W314" s="250">
        <v>2018</v>
      </c>
      <c r="X314" s="416">
        <v>4087712.7458990002</v>
      </c>
      <c r="Y314" s="416">
        <v>5656017</v>
      </c>
      <c r="Z314" s="416"/>
      <c r="AA314" s="440"/>
      <c r="AB314" s="440"/>
      <c r="AC314" s="430" t="s">
        <v>1568</v>
      </c>
      <c r="AH314" s="430" t="s">
        <v>2242</v>
      </c>
      <c r="AI314" s="250">
        <v>115</v>
      </c>
      <c r="AM314" s="250"/>
      <c r="AN314" s="250" t="s">
        <v>1840</v>
      </c>
      <c r="AO314" s="250" t="s">
        <v>1840</v>
      </c>
      <c r="AP314" s="250"/>
      <c r="AQ314" s="250"/>
      <c r="AT314" s="250"/>
    </row>
    <row r="315" spans="1:46" hidden="1">
      <c r="A315">
        <v>0</v>
      </c>
      <c r="B315" s="250">
        <v>210569</v>
      </c>
      <c r="C315" s="250">
        <v>81559</v>
      </c>
      <c r="D315" s="250">
        <v>112457</v>
      </c>
      <c r="F315" s="250" t="e">
        <v>#N/A</v>
      </c>
      <c r="G315" s="250" t="e">
        <v>#N/A</v>
      </c>
      <c r="H315" s="250" t="e">
        <v>#N/A</v>
      </c>
      <c r="I315" s="250" t="s">
        <v>1504</v>
      </c>
      <c r="J315" s="250">
        <v>0</v>
      </c>
      <c r="K315" s="250">
        <v>0</v>
      </c>
      <c r="L315" s="250">
        <v>0</v>
      </c>
      <c r="M315" s="250" t="s">
        <v>1869</v>
      </c>
      <c r="N315" s="250" t="s">
        <v>2706</v>
      </c>
      <c r="O315" s="250" t="s">
        <v>2712</v>
      </c>
      <c r="P315" s="250" t="s">
        <v>1227</v>
      </c>
      <c r="Q315" s="415">
        <v>44926</v>
      </c>
      <c r="R315" s="415"/>
      <c r="S315" s="415">
        <v>45200</v>
      </c>
      <c r="T315" s="415">
        <v>44147</v>
      </c>
      <c r="U315" s="430" t="s">
        <v>2708</v>
      </c>
      <c r="V315" s="416">
        <v>4008402</v>
      </c>
      <c r="W315" s="431">
        <v>2020</v>
      </c>
      <c r="X315" s="416">
        <v>4211327.3512500003</v>
      </c>
      <c r="Y315" s="416">
        <v>7617027</v>
      </c>
      <c r="AA315" s="416">
        <v>0</v>
      </c>
      <c r="AC315" s="430" t="s">
        <v>1591</v>
      </c>
      <c r="AD315" s="430">
        <v>532937</v>
      </c>
      <c r="AE315" s="430" t="s">
        <v>2709</v>
      </c>
      <c r="AF315" s="430">
        <v>547469</v>
      </c>
      <c r="AG315" s="430" t="s">
        <v>2710</v>
      </c>
      <c r="AH315" s="430" t="s">
        <v>2713</v>
      </c>
      <c r="AI315" s="250">
        <v>161</v>
      </c>
      <c r="AJ315" s="250">
        <v>2.7</v>
      </c>
      <c r="AN315" s="250" t="s">
        <v>1840</v>
      </c>
      <c r="AO315" s="250" t="s">
        <v>1840</v>
      </c>
    </row>
    <row r="316" spans="1:46">
      <c r="A316" t="s">
        <v>2746</v>
      </c>
      <c r="B316" s="250">
        <v>210576</v>
      </c>
      <c r="C316" s="250">
        <v>91875</v>
      </c>
      <c r="D316" s="250">
        <v>143156</v>
      </c>
      <c r="F316" s="250" t="e">
        <v>#N/A</v>
      </c>
      <c r="G316" s="250" t="e">
        <v>#N/A</v>
      </c>
      <c r="H316" s="250" t="e">
        <v>#N/A</v>
      </c>
      <c r="I316" s="250" t="s">
        <v>1504</v>
      </c>
      <c r="J316" s="442" t="s">
        <v>1761</v>
      </c>
      <c r="K316" s="250" t="s">
        <v>1685</v>
      </c>
      <c r="L316" s="250" t="s">
        <v>1685</v>
      </c>
      <c r="M316" s="250" t="s">
        <v>1219</v>
      </c>
      <c r="N316" s="430" t="s">
        <v>1686</v>
      </c>
      <c r="O316" s="430" t="s">
        <v>1687</v>
      </c>
      <c r="P316" s="430" t="s">
        <v>1222</v>
      </c>
      <c r="Q316" s="415">
        <v>44862</v>
      </c>
      <c r="R316" s="436">
        <v>44862</v>
      </c>
      <c r="S316" s="415">
        <v>44896</v>
      </c>
      <c r="T316" s="415">
        <v>44152</v>
      </c>
      <c r="U316" s="430" t="s">
        <v>1676</v>
      </c>
      <c r="V316" s="416">
        <v>1184404</v>
      </c>
      <c r="W316" s="431">
        <v>2021</v>
      </c>
      <c r="X316" s="416">
        <v>1214014.1000000001</v>
      </c>
      <c r="Y316" s="416">
        <v>1184404</v>
      </c>
      <c r="Z316" s="433">
        <v>1910669</v>
      </c>
      <c r="AA316" s="416">
        <v>0</v>
      </c>
      <c r="AC316" s="430" t="s">
        <v>1591</v>
      </c>
      <c r="AH316" s="430" t="s">
        <v>1689</v>
      </c>
      <c r="AI316" s="434">
        <v>138</v>
      </c>
      <c r="AN316" s="250" t="s">
        <v>1564</v>
      </c>
      <c r="AQ316" s="434" t="s">
        <v>1758</v>
      </c>
    </row>
    <row r="317" spans="1:46" hidden="1">
      <c r="A317">
        <v>0</v>
      </c>
      <c r="B317" s="250">
        <v>210590</v>
      </c>
      <c r="C317" s="250">
        <v>91891</v>
      </c>
      <c r="D317" s="250">
        <v>143183</v>
      </c>
      <c r="F317" s="250" t="e">
        <v>#N/A</v>
      </c>
      <c r="G317" s="250" t="e">
        <v>#N/A</v>
      </c>
      <c r="H317" s="250" t="e">
        <v>#N/A</v>
      </c>
      <c r="I317" s="250" t="s">
        <v>1504</v>
      </c>
      <c r="J317" s="250">
        <v>0</v>
      </c>
      <c r="K317" s="250">
        <v>0</v>
      </c>
      <c r="L317" s="250">
        <v>0</v>
      </c>
      <c r="M317" s="250" t="s">
        <v>2714</v>
      </c>
      <c r="N317" s="250" t="s">
        <v>2715</v>
      </c>
      <c r="O317" s="250" t="s">
        <v>2716</v>
      </c>
      <c r="P317" s="250" t="s">
        <v>1227</v>
      </c>
      <c r="Q317" s="415">
        <v>44635</v>
      </c>
      <c r="R317" s="415"/>
      <c r="S317" s="415">
        <v>44561</v>
      </c>
      <c r="T317" s="415">
        <v>44159</v>
      </c>
      <c r="U317" s="430" t="s">
        <v>2717</v>
      </c>
      <c r="V317" s="416">
        <v>600168</v>
      </c>
      <c r="W317" s="431">
        <v>2021</v>
      </c>
      <c r="X317" s="416">
        <v>615172.19999999995</v>
      </c>
      <c r="Y317" s="416">
        <v>600168</v>
      </c>
      <c r="AA317" s="416">
        <v>0</v>
      </c>
      <c r="AC317" s="430" t="s">
        <v>1584</v>
      </c>
      <c r="AD317" s="430">
        <v>541218</v>
      </c>
      <c r="AE317" s="430" t="s">
        <v>2718</v>
      </c>
      <c r="AF317" s="430">
        <v>541233</v>
      </c>
      <c r="AG317" s="430" t="s">
        <v>2719</v>
      </c>
      <c r="AH317" s="430" t="s">
        <v>2720</v>
      </c>
      <c r="AI317" s="250">
        <v>161</v>
      </c>
      <c r="AM317" s="250" t="s">
        <v>1564</v>
      </c>
      <c r="AN317" s="250" t="s">
        <v>1564</v>
      </c>
    </row>
    <row r="318" spans="1:46" hidden="1">
      <c r="A318">
        <v>0</v>
      </c>
      <c r="B318" s="250">
        <v>210590</v>
      </c>
      <c r="C318" s="250">
        <v>91892</v>
      </c>
      <c r="D318" s="250">
        <v>143184</v>
      </c>
      <c r="F318" s="250" t="e">
        <v>#N/A</v>
      </c>
      <c r="G318" s="250" t="e">
        <v>#N/A</v>
      </c>
      <c r="H318" s="250" t="e">
        <v>#N/A</v>
      </c>
      <c r="I318" s="250" t="s">
        <v>1504</v>
      </c>
      <c r="J318" s="250">
        <v>0</v>
      </c>
      <c r="K318" s="250">
        <v>0</v>
      </c>
      <c r="L318" s="250">
        <v>0</v>
      </c>
      <c r="M318" s="250" t="s">
        <v>2714</v>
      </c>
      <c r="N318" s="250" t="s">
        <v>2721</v>
      </c>
      <c r="O318" s="250" t="s">
        <v>2722</v>
      </c>
      <c r="P318" s="250" t="s">
        <v>1227</v>
      </c>
      <c r="Q318" s="415">
        <v>44309</v>
      </c>
      <c r="R318" s="415"/>
      <c r="S318" s="415">
        <v>44348</v>
      </c>
      <c r="T318" s="415">
        <v>44159</v>
      </c>
      <c r="U318" s="430" t="s">
        <v>2717</v>
      </c>
      <c r="V318" s="416">
        <v>337005</v>
      </c>
      <c r="W318" s="431">
        <v>2021</v>
      </c>
      <c r="X318" s="416">
        <v>337005</v>
      </c>
      <c r="Y318" s="416">
        <v>483586</v>
      </c>
      <c r="AA318" s="416">
        <v>483586</v>
      </c>
      <c r="AB318" s="250" t="s">
        <v>1706</v>
      </c>
      <c r="AC318" s="430" t="s">
        <v>1563</v>
      </c>
      <c r="AD318" s="430">
        <v>541225</v>
      </c>
      <c r="AE318" s="430" t="s">
        <v>2723</v>
      </c>
      <c r="AF318" s="430">
        <v>541243</v>
      </c>
      <c r="AG318" s="430" t="s">
        <v>2724</v>
      </c>
      <c r="AH318" s="430" t="s">
        <v>2725</v>
      </c>
      <c r="AI318" s="250">
        <v>161</v>
      </c>
      <c r="AM318" s="250" t="s">
        <v>1564</v>
      </c>
      <c r="AN318" s="250" t="s">
        <v>1564</v>
      </c>
      <c r="AO318" s="250" t="s">
        <v>1564</v>
      </c>
    </row>
    <row r="319" spans="1:46">
      <c r="A319" t="s">
        <v>482</v>
      </c>
      <c r="B319" s="250">
        <v>210627</v>
      </c>
      <c r="C319" s="250">
        <v>81717</v>
      </c>
      <c r="D319" s="250">
        <v>143182</v>
      </c>
      <c r="F319" s="250" t="s">
        <v>1755</v>
      </c>
      <c r="G319" s="250" t="e">
        <v>#N/A</v>
      </c>
      <c r="H319" s="250" t="s">
        <v>1755</v>
      </c>
      <c r="I319" s="250" t="s">
        <v>1505</v>
      </c>
      <c r="J319" s="442" t="s">
        <v>1701</v>
      </c>
      <c r="K319" s="250" t="s">
        <v>1755</v>
      </c>
      <c r="L319" s="250" t="s">
        <v>1755</v>
      </c>
      <c r="M319" s="250" t="s">
        <v>1219</v>
      </c>
      <c r="N319" s="430" t="s">
        <v>1681</v>
      </c>
      <c r="O319" s="430" t="s">
        <v>2726</v>
      </c>
      <c r="P319" s="430" t="s">
        <v>1354</v>
      </c>
      <c r="Q319" s="415">
        <v>45046</v>
      </c>
      <c r="R319" s="432">
        <v>45436</v>
      </c>
      <c r="S319" s="415">
        <v>44562</v>
      </c>
      <c r="T319" s="415">
        <v>44505</v>
      </c>
      <c r="U319" s="430" t="s">
        <v>1676</v>
      </c>
      <c r="V319" s="416">
        <v>1259660</v>
      </c>
      <c r="W319" s="431">
        <v>2021</v>
      </c>
      <c r="X319" s="416">
        <v>1291151.5</v>
      </c>
      <c r="Y319" s="416">
        <v>5264319</v>
      </c>
      <c r="Z319" s="433">
        <v>5839252</v>
      </c>
      <c r="AA319" s="416">
        <v>0</v>
      </c>
      <c r="AC319" s="430" t="s">
        <v>1568</v>
      </c>
      <c r="AH319" s="430" t="s">
        <v>2727</v>
      </c>
      <c r="AI319" s="250">
        <v>345</v>
      </c>
      <c r="AJ319" s="250">
        <v>0.84</v>
      </c>
      <c r="AN319" s="250" t="s">
        <v>1840</v>
      </c>
      <c r="AO319" s="250" t="s">
        <v>1840</v>
      </c>
      <c r="AQ319" s="434" t="s">
        <v>2593</v>
      </c>
      <c r="AR319" s="438" t="s">
        <v>2728</v>
      </c>
    </row>
    <row r="320" spans="1:46">
      <c r="A320" t="s">
        <v>482</v>
      </c>
      <c r="B320" s="250">
        <v>210633</v>
      </c>
      <c r="C320" s="250">
        <v>92114</v>
      </c>
      <c r="D320" s="250">
        <v>143591</v>
      </c>
      <c r="F320" s="250" t="s">
        <v>2757</v>
      </c>
      <c r="G320" s="250" t="e">
        <v>#N/A</v>
      </c>
      <c r="H320" s="250" t="e">
        <v>#N/A</v>
      </c>
      <c r="I320" s="250" t="s">
        <v>1505</v>
      </c>
      <c r="J320" s="442" t="s">
        <v>1701</v>
      </c>
      <c r="K320" s="250" t="s">
        <v>2757</v>
      </c>
      <c r="L320" s="250" t="s">
        <v>2757</v>
      </c>
      <c r="M320" s="250" t="s">
        <v>1219</v>
      </c>
      <c r="N320" s="430" t="s">
        <v>2729</v>
      </c>
      <c r="O320" s="430" t="s">
        <v>2730</v>
      </c>
      <c r="P320" s="430" t="s">
        <v>1215</v>
      </c>
      <c r="Q320" s="415">
        <v>45413</v>
      </c>
      <c r="R320" s="436">
        <v>45413</v>
      </c>
      <c r="S320" s="415">
        <v>45078</v>
      </c>
      <c r="T320" s="415">
        <v>44629</v>
      </c>
      <c r="U320" s="430" t="s">
        <v>1897</v>
      </c>
      <c r="V320" s="416">
        <v>9020000</v>
      </c>
      <c r="W320" s="431">
        <v>2022</v>
      </c>
      <c r="X320" s="416">
        <v>9020000</v>
      </c>
      <c r="Y320" s="416">
        <v>9020000</v>
      </c>
      <c r="Z320" s="433">
        <v>9040257</v>
      </c>
      <c r="AC320" s="430" t="s">
        <v>1568</v>
      </c>
      <c r="AH320" s="430" t="s">
        <v>2731</v>
      </c>
      <c r="AI320" s="250">
        <v>69</v>
      </c>
      <c r="AK320" s="254">
        <v>3.5</v>
      </c>
      <c r="AN320" s="250" t="s">
        <v>1840</v>
      </c>
      <c r="AO320" s="250" t="s">
        <v>1840</v>
      </c>
    </row>
  </sheetData>
  <mergeCells count="27">
    <mergeCell ref="B14:M14"/>
    <mergeCell ref="N14:T14"/>
    <mergeCell ref="B11:M11"/>
    <mergeCell ref="N11:T11"/>
    <mergeCell ref="B12:M12"/>
    <mergeCell ref="N12:T12"/>
    <mergeCell ref="B13:M13"/>
    <mergeCell ref="N13:T13"/>
    <mergeCell ref="B8:M8"/>
    <mergeCell ref="N8:T8"/>
    <mergeCell ref="B9:M9"/>
    <mergeCell ref="N9:T9"/>
    <mergeCell ref="B10:M10"/>
    <mergeCell ref="N10:T10"/>
    <mergeCell ref="B5:M5"/>
    <mergeCell ref="N5:T5"/>
    <mergeCell ref="B6:M6"/>
    <mergeCell ref="N6:T6"/>
    <mergeCell ref="B7:M7"/>
    <mergeCell ref="N7:T7"/>
    <mergeCell ref="B4:M4"/>
    <mergeCell ref="N4:T4"/>
    <mergeCell ref="B1:T1"/>
    <mergeCell ref="B2:M2"/>
    <mergeCell ref="N2:T2"/>
    <mergeCell ref="B3:M3"/>
    <mergeCell ref="N3:T3"/>
  </mergeCells>
  <phoneticPr fontId="122" type="noConversion"/>
  <conditionalFormatting sqref="V15">
    <cfRule type="containsText" dxfId="5" priority="1" operator="containsText" text="D">
      <formula>NOT(ISERROR(SEARCH("D",V15)))</formula>
    </cfRule>
  </conditionalFormatting>
  <conditionalFormatting sqref="AM1:AR14 AM16:AR21 AM23:AQ23 AM24:AR53 AM54:AP54 AR54 AM55:AR75 AR76:AR79 AM76:AP82 AR82 AM83:AR110 AM111:AP111 AR111 AM112:AR190 AM191:AP191 AM192:AR205 AM206:AQ207 AM208:AR213 AM214:AP214 AR214 AM215:AR225 AM226:AP226 AR226 AM227:AR264 AM265:AP265 AM266:AR315 AM316:AP316 AR316 AM317:AR318 AM319:AP319 AM320:AR1048576">
    <cfRule type="containsText" dxfId="4" priority="2" operator="containsText" text="approved">
      <formula>NOT(ISERROR(SEARCH("approved",AM1)))</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AR26"/>
  <sheetViews>
    <sheetView zoomScale="70" zoomScaleNormal="70" workbookViewId="0">
      <pane ySplit="1" topLeftCell="A2" activePane="bottomLeft" state="frozen"/>
      <selection pane="bottomLeft" activeCell="D2" sqref="D2"/>
    </sheetView>
  </sheetViews>
  <sheetFormatPr defaultColWidth="9.140625" defaultRowHeight="15"/>
  <cols>
    <col min="3" max="3" width="16.5703125" customWidth="1"/>
    <col min="4" max="7" width="11.5703125" customWidth="1"/>
    <col min="8" max="8" width="15.5703125" style="80" customWidth="1"/>
    <col min="9" max="9" width="12.5703125" bestFit="1" customWidth="1"/>
    <col min="10" max="10" width="21.42578125" customWidth="1"/>
    <col min="14" max="14" width="33.5703125" customWidth="1"/>
    <col min="15" max="15" width="31" customWidth="1"/>
    <col min="16" max="16" width="20.5703125" customWidth="1"/>
    <col min="17" max="17" width="9" customWidth="1"/>
    <col min="18" max="18" width="14.5703125" customWidth="1"/>
    <col min="19" max="19" width="16.5703125" customWidth="1"/>
    <col min="20" max="20" width="13.140625" customWidth="1"/>
    <col min="21" max="21" width="20.42578125" customWidth="1"/>
    <col min="22" max="22" width="14.85546875" bestFit="1" customWidth="1"/>
    <col min="23" max="23" width="16" customWidth="1"/>
    <col min="24" max="26" width="14.85546875" bestFit="1" customWidth="1"/>
    <col min="27" max="27" width="16.5703125" customWidth="1"/>
    <col min="28" max="28" width="10" customWidth="1"/>
    <col min="29" max="29" width="9.5703125" bestFit="1" customWidth="1"/>
    <col min="30" max="30" width="13.85546875" customWidth="1"/>
    <col min="31" max="31" width="9.5703125" customWidth="1"/>
    <col min="32" max="32" width="13.5703125" customWidth="1"/>
    <col min="33" max="33" width="159.5703125" customWidth="1"/>
    <col min="34" max="34" width="8.5703125" customWidth="1"/>
    <col min="35" max="35" width="7.140625" customWidth="1"/>
    <col min="41" max="41" width="8.5703125" customWidth="1"/>
    <col min="42" max="42" width="37" customWidth="1"/>
    <col min="43" max="43" width="15.5703125" customWidth="1"/>
    <col min="44" max="44" width="138" customWidth="1"/>
  </cols>
  <sheetData>
    <row r="1" spans="1:44" ht="112.5">
      <c r="A1" s="410" t="s">
        <v>1471</v>
      </c>
      <c r="B1" s="239" t="s">
        <v>3</v>
      </c>
      <c r="C1" s="239" t="s">
        <v>1189</v>
      </c>
      <c r="D1" s="249" t="s">
        <v>1500</v>
      </c>
      <c r="E1" s="249" t="s">
        <v>1501</v>
      </c>
      <c r="F1" s="249" t="s">
        <v>1502</v>
      </c>
      <c r="G1" s="249" t="s">
        <v>1503</v>
      </c>
      <c r="H1" s="249" t="s">
        <v>1506</v>
      </c>
      <c r="I1" s="249" t="s">
        <v>1693</v>
      </c>
      <c r="J1" s="408" t="s">
        <v>277</v>
      </c>
      <c r="K1" s="239" t="s">
        <v>1191</v>
      </c>
      <c r="L1" s="239" t="s">
        <v>2</v>
      </c>
      <c r="M1" s="239" t="s">
        <v>1470</v>
      </c>
      <c r="N1" s="239" t="s">
        <v>1192</v>
      </c>
      <c r="O1" s="239" t="s">
        <v>1193</v>
      </c>
      <c r="P1" s="240" t="s">
        <v>1194</v>
      </c>
      <c r="Q1" s="240" t="s">
        <v>1651</v>
      </c>
      <c r="R1" s="240" t="s">
        <v>1195</v>
      </c>
      <c r="S1" s="240" t="s">
        <v>1196</v>
      </c>
      <c r="T1" s="240" t="s">
        <v>1197</v>
      </c>
      <c r="U1" s="239" t="s">
        <v>1198</v>
      </c>
      <c r="V1" s="241" t="s">
        <v>1199</v>
      </c>
      <c r="W1" s="239" t="s">
        <v>1200</v>
      </c>
      <c r="X1" s="241" t="s">
        <v>1201</v>
      </c>
      <c r="Y1" s="241" t="s">
        <v>1202</v>
      </c>
      <c r="Z1" s="241" t="s">
        <v>1203</v>
      </c>
      <c r="AA1" s="239" t="s">
        <v>1204</v>
      </c>
      <c r="AB1" s="239" t="s">
        <v>1205</v>
      </c>
      <c r="AC1" s="239" t="s">
        <v>1206</v>
      </c>
      <c r="AD1" s="239" t="s">
        <v>1207</v>
      </c>
      <c r="AE1" s="239" t="s">
        <v>1208</v>
      </c>
      <c r="AF1" s="239" t="s">
        <v>1209</v>
      </c>
      <c r="AG1" s="239" t="s">
        <v>1210</v>
      </c>
      <c r="AH1" s="239" t="s">
        <v>1211</v>
      </c>
      <c r="AI1" s="239" t="s">
        <v>1212</v>
      </c>
      <c r="AJ1" s="239" t="s">
        <v>1702</v>
      </c>
      <c r="AK1" s="239" t="s">
        <v>1214</v>
      </c>
      <c r="AL1" s="411" t="s">
        <v>1556</v>
      </c>
      <c r="AM1" s="411" t="s">
        <v>1703</v>
      </c>
      <c r="AN1" s="411" t="s">
        <v>1558</v>
      </c>
      <c r="AO1" s="411" t="s">
        <v>1559</v>
      </c>
      <c r="AP1" s="408" t="s">
        <v>1560</v>
      </c>
      <c r="AQ1" s="412" t="s">
        <v>1704</v>
      </c>
      <c r="AR1" s="412" t="s">
        <v>1705</v>
      </c>
    </row>
    <row r="2" spans="1:44" ht="45">
      <c r="A2" s="250" t="e">
        <f>VLOOKUP(B2,Data!E:E,1,0)</f>
        <v>#N/A</v>
      </c>
      <c r="B2" s="250">
        <v>51558</v>
      </c>
      <c r="C2" s="250" t="s">
        <v>1217</v>
      </c>
      <c r="D2" s="250" t="e">
        <f>VLOOKUP($I2,#REF!,1,0)</f>
        <v>#REF!</v>
      </c>
      <c r="E2" s="250" t="e">
        <f>VLOOKUP($I2,#REF!,1,0)</f>
        <v>#REF!</v>
      </c>
      <c r="F2" s="250" t="e">
        <f>VLOOKUP($I2,OKTCo!$A$3:$A$53,1,0)</f>
        <v>#N/A</v>
      </c>
      <c r="G2" s="420" t="str">
        <f>IF(AND(ISNA(D2),ISNA(E2),ISNA(F2)),"No","Yes")</f>
        <v>Yes</v>
      </c>
      <c r="H2" s="423" t="s">
        <v>1761</v>
      </c>
      <c r="I2" s="420" t="s">
        <v>1218</v>
      </c>
      <c r="J2" s="409" t="s">
        <v>613</v>
      </c>
      <c r="K2" s="250">
        <v>200386</v>
      </c>
      <c r="L2" s="250">
        <v>31057</v>
      </c>
      <c r="M2" s="250" t="s">
        <v>1219</v>
      </c>
      <c r="N2" s="413" t="s">
        <v>1520</v>
      </c>
      <c r="O2" s="413" t="s">
        <v>1221</v>
      </c>
      <c r="P2" s="414" t="s">
        <v>1222</v>
      </c>
      <c r="Q2" s="250" t="s">
        <v>1653</v>
      </c>
      <c r="R2" s="415">
        <v>43817</v>
      </c>
      <c r="S2" s="415">
        <v>42887</v>
      </c>
      <c r="T2" s="415">
        <v>42507</v>
      </c>
      <c r="U2" s="414" t="s">
        <v>1216</v>
      </c>
      <c r="V2" s="416">
        <v>13512896.75</v>
      </c>
      <c r="W2" s="250">
        <v>2016</v>
      </c>
      <c r="X2" s="416">
        <v>14551911.759103</v>
      </c>
      <c r="Y2" s="416">
        <v>11805970.48</v>
      </c>
      <c r="Z2" s="416">
        <v>8544022</v>
      </c>
      <c r="AA2" s="414" t="s">
        <v>1706</v>
      </c>
      <c r="AB2" s="413" t="s">
        <v>1707</v>
      </c>
      <c r="AC2" s="417">
        <v>510912</v>
      </c>
      <c r="AD2" s="413" t="s">
        <v>1223</v>
      </c>
      <c r="AE2" s="250">
        <v>510899</v>
      </c>
      <c r="AF2" s="413" t="s">
        <v>1224</v>
      </c>
      <c r="AG2" s="413" t="s">
        <v>1225</v>
      </c>
      <c r="AH2" s="250">
        <v>69</v>
      </c>
      <c r="AI2" s="250"/>
      <c r="AJ2" s="250"/>
      <c r="AK2" s="250"/>
      <c r="AL2" s="250" t="s">
        <v>1564</v>
      </c>
      <c r="AM2" s="250" t="s">
        <v>1564</v>
      </c>
      <c r="AN2" s="250" t="s">
        <v>1564</v>
      </c>
      <c r="AO2" s="250" t="s">
        <v>1564</v>
      </c>
      <c r="AP2" s="409" t="s">
        <v>1708</v>
      </c>
      <c r="AQ2" s="418"/>
      <c r="AR2" s="419" t="s">
        <v>1709</v>
      </c>
    </row>
    <row r="3" spans="1:44" ht="75">
      <c r="A3" s="250" t="e">
        <f>VLOOKUP(B3,Data!E:E,1,0)</f>
        <v>#N/A</v>
      </c>
      <c r="B3" s="250">
        <v>51559</v>
      </c>
      <c r="C3" s="250" t="s">
        <v>1217</v>
      </c>
      <c r="D3" s="250" t="e">
        <f>VLOOKUP($I3,#REF!,1,0)</f>
        <v>#REF!</v>
      </c>
      <c r="E3" s="250" t="e">
        <f>VLOOKUP($I3,#REF!,1,0)</f>
        <v>#REF!</v>
      </c>
      <c r="F3" s="250" t="e">
        <f>VLOOKUP($I3,OKTCo!$A$3:$A$53,1,0)</f>
        <v>#N/A</v>
      </c>
      <c r="G3" s="420" t="str">
        <f t="shared" ref="G3:G26" si="0">IF(AND(ISNA(D3),ISNA(E3),ISNA(F3)),"No","Yes")</f>
        <v>Yes</v>
      </c>
      <c r="H3" s="423" t="s">
        <v>1761</v>
      </c>
      <c r="I3" s="250" t="str">
        <f t="shared" ref="I3:I26" si="1">J3</f>
        <v>TA2011012</v>
      </c>
      <c r="J3" s="409" t="s">
        <v>1218</v>
      </c>
      <c r="K3" s="250">
        <v>200386</v>
      </c>
      <c r="L3" s="250">
        <v>31057</v>
      </c>
      <c r="M3" s="250" t="s">
        <v>1219</v>
      </c>
      <c r="N3" s="413" t="s">
        <v>1520</v>
      </c>
      <c r="O3" s="413" t="s">
        <v>1229</v>
      </c>
      <c r="P3" s="414" t="s">
        <v>1222</v>
      </c>
      <c r="Q3" s="250" t="s">
        <v>1653</v>
      </c>
      <c r="R3" s="415">
        <v>44885</v>
      </c>
      <c r="S3" s="415">
        <v>42887</v>
      </c>
      <c r="T3" s="415">
        <v>42507</v>
      </c>
      <c r="U3" s="414" t="s">
        <v>1216</v>
      </c>
      <c r="V3" s="416">
        <v>15146463.699999999</v>
      </c>
      <c r="W3" s="250">
        <v>2016</v>
      </c>
      <c r="X3" s="416">
        <v>17136833.382647</v>
      </c>
      <c r="Y3" s="416">
        <v>15595092.289999999</v>
      </c>
      <c r="Z3" s="421">
        <v>0</v>
      </c>
      <c r="AA3" s="414"/>
      <c r="AB3" s="413" t="s">
        <v>1568</v>
      </c>
      <c r="AC3" s="417">
        <v>510912</v>
      </c>
      <c r="AD3" s="413" t="s">
        <v>1223</v>
      </c>
      <c r="AE3" s="250">
        <v>510885</v>
      </c>
      <c r="AF3" s="413" t="s">
        <v>1230</v>
      </c>
      <c r="AG3" s="413" t="s">
        <v>1231</v>
      </c>
      <c r="AH3" s="250">
        <v>69</v>
      </c>
      <c r="AI3" s="250"/>
      <c r="AJ3" s="250"/>
      <c r="AK3" s="250"/>
      <c r="AL3" s="250"/>
      <c r="AM3" s="250" t="s">
        <v>1564</v>
      </c>
      <c r="AN3" s="250"/>
      <c r="AO3" s="250"/>
      <c r="AP3" s="409" t="s">
        <v>1710</v>
      </c>
      <c r="AQ3" s="418"/>
      <c r="AR3" s="419" t="s">
        <v>1711</v>
      </c>
    </row>
    <row r="4" spans="1:44" ht="75">
      <c r="A4" s="250" t="e">
        <f>VLOOKUP(B4,Data!E:E,1,0)</f>
        <v>#N/A</v>
      </c>
      <c r="B4" s="250">
        <v>51560</v>
      </c>
      <c r="C4" s="250" t="s">
        <v>1217</v>
      </c>
      <c r="D4" s="250" t="e">
        <f>VLOOKUP($I4,#REF!,1,0)</f>
        <v>#REF!</v>
      </c>
      <c r="E4" s="250" t="e">
        <f>VLOOKUP($I4,#REF!,1,0)</f>
        <v>#REF!</v>
      </c>
      <c r="F4" s="250" t="e">
        <f>VLOOKUP($I4,OKTCo!$A$3:$A$53,1,0)</f>
        <v>#N/A</v>
      </c>
      <c r="G4" s="420" t="str">
        <f t="shared" si="0"/>
        <v>Yes</v>
      </c>
      <c r="H4" s="423" t="s">
        <v>1761</v>
      </c>
      <c r="I4" s="250" t="str">
        <f t="shared" si="1"/>
        <v>TA2011012</v>
      </c>
      <c r="J4" s="409" t="s">
        <v>1218</v>
      </c>
      <c r="K4" s="250">
        <v>200386</v>
      </c>
      <c r="L4" s="250">
        <v>31057</v>
      </c>
      <c r="M4" s="250" t="s">
        <v>1219</v>
      </c>
      <c r="N4" s="413" t="s">
        <v>1520</v>
      </c>
      <c r="O4" s="413" t="s">
        <v>1233</v>
      </c>
      <c r="P4" s="414" t="s">
        <v>1222</v>
      </c>
      <c r="Q4" s="250" t="s">
        <v>1653</v>
      </c>
      <c r="R4" s="415">
        <v>44885</v>
      </c>
      <c r="S4" s="415">
        <v>42887</v>
      </c>
      <c r="T4" s="415">
        <v>42507</v>
      </c>
      <c r="U4" s="414" t="s">
        <v>1216</v>
      </c>
      <c r="V4" s="416">
        <v>21668581.75</v>
      </c>
      <c r="W4" s="250">
        <v>2016</v>
      </c>
      <c r="X4" s="416">
        <v>24516011.291005999</v>
      </c>
      <c r="Y4" s="416">
        <v>21981547.800000001</v>
      </c>
      <c r="Z4" s="416">
        <v>0</v>
      </c>
      <c r="AA4" s="414"/>
      <c r="AB4" s="413" t="s">
        <v>1568</v>
      </c>
      <c r="AC4" s="417">
        <v>510882</v>
      </c>
      <c r="AD4" s="413" t="s">
        <v>1234</v>
      </c>
      <c r="AE4" s="250">
        <v>510885</v>
      </c>
      <c r="AF4" s="413" t="s">
        <v>1230</v>
      </c>
      <c r="AG4" s="413" t="s">
        <v>1235</v>
      </c>
      <c r="AH4" s="250">
        <v>69</v>
      </c>
      <c r="AI4" s="250"/>
      <c r="AJ4" s="250"/>
      <c r="AK4" s="250"/>
      <c r="AL4" s="250"/>
      <c r="AM4" s="250" t="s">
        <v>1564</v>
      </c>
      <c r="AN4" s="250"/>
      <c r="AO4" s="250"/>
      <c r="AP4" s="409" t="s">
        <v>1712</v>
      </c>
      <c r="AQ4" s="418"/>
      <c r="AR4" s="419" t="s">
        <v>1713</v>
      </c>
    </row>
    <row r="5" spans="1:44" ht="135">
      <c r="A5" s="250" t="e">
        <f>VLOOKUP(B5,Data!E:E,1,0)</f>
        <v>#N/A</v>
      </c>
      <c r="B5" s="250">
        <v>82137</v>
      </c>
      <c r="C5" s="250" t="s">
        <v>1509</v>
      </c>
      <c r="D5" s="250" t="e">
        <f>VLOOKUP($I5,#REF!,1,0)</f>
        <v>#REF!</v>
      </c>
      <c r="E5" s="250" t="e">
        <f>VLOOKUP($I5,#REF!,1,0)</f>
        <v>#REF!</v>
      </c>
      <c r="F5" s="250" t="e">
        <f>VLOOKUP($I5,OKTCo!$A$3:$A$53,1,0)</f>
        <v>#N/A</v>
      </c>
      <c r="G5" s="420" t="str">
        <f t="shared" si="0"/>
        <v>Yes</v>
      </c>
      <c r="H5" s="423" t="s">
        <v>1762</v>
      </c>
      <c r="I5" s="250" t="str">
        <f t="shared" si="1"/>
        <v>TP2017247</v>
      </c>
      <c r="J5" s="409" t="s">
        <v>1489</v>
      </c>
      <c r="K5" s="250"/>
      <c r="L5" s="250">
        <v>51337</v>
      </c>
      <c r="M5" s="250" t="s">
        <v>1219</v>
      </c>
      <c r="N5" s="413" t="s">
        <v>1490</v>
      </c>
      <c r="O5" s="413" t="s">
        <v>1491</v>
      </c>
      <c r="P5" s="414" t="s">
        <v>1386</v>
      </c>
      <c r="Q5" s="250" t="s">
        <v>1659</v>
      </c>
      <c r="R5" s="415">
        <v>44104</v>
      </c>
      <c r="S5" s="250"/>
      <c r="T5" s="250"/>
      <c r="U5" s="414" t="s">
        <v>1590</v>
      </c>
      <c r="V5" s="416"/>
      <c r="W5" s="250"/>
      <c r="X5" s="416"/>
      <c r="Y5" s="416">
        <v>700000</v>
      </c>
      <c r="Z5" s="416">
        <v>405916</v>
      </c>
      <c r="AA5" s="414" t="s">
        <v>1706</v>
      </c>
      <c r="AB5" s="413" t="s">
        <v>1707</v>
      </c>
      <c r="AC5" s="417"/>
      <c r="AD5" s="413"/>
      <c r="AE5" s="250"/>
      <c r="AF5" s="413"/>
      <c r="AG5" s="413" t="s">
        <v>1492</v>
      </c>
      <c r="AH5" s="250"/>
      <c r="AI5" s="250"/>
      <c r="AJ5" s="250"/>
      <c r="AK5" s="250"/>
      <c r="AL5" s="250"/>
      <c r="AM5" s="250"/>
      <c r="AN5" s="250" t="s">
        <v>1564</v>
      </c>
      <c r="AO5" s="250" t="s">
        <v>1564</v>
      </c>
      <c r="AP5" s="409" t="s">
        <v>1714</v>
      </c>
      <c r="AQ5" s="418" t="s">
        <v>1589</v>
      </c>
      <c r="AR5" s="419"/>
    </row>
    <row r="6" spans="1:44" ht="105">
      <c r="A6" s="250" t="e">
        <f>VLOOKUP(B6,Data!E:E,1,0)</f>
        <v>#N/A</v>
      </c>
      <c r="B6" s="250">
        <v>82138</v>
      </c>
      <c r="C6" s="250" t="s">
        <v>1509</v>
      </c>
      <c r="D6" s="250" t="e">
        <f>VLOOKUP($I6,#REF!,1,0)</f>
        <v>#REF!</v>
      </c>
      <c r="E6" s="250" t="e">
        <f>VLOOKUP($I6,#REF!,1,0)</f>
        <v>#REF!</v>
      </c>
      <c r="F6" s="250" t="e">
        <f>VLOOKUP($I6,OKTCo!$A$3:$A$53,1,0)</f>
        <v>#N/A</v>
      </c>
      <c r="G6" s="420" t="str">
        <f t="shared" si="0"/>
        <v>Yes</v>
      </c>
      <c r="H6" s="423" t="s">
        <v>1762</v>
      </c>
      <c r="I6" s="250" t="str">
        <f t="shared" si="1"/>
        <v>TP2017247</v>
      </c>
      <c r="J6" s="409" t="s">
        <v>1489</v>
      </c>
      <c r="K6" s="250"/>
      <c r="L6" s="250">
        <v>51337</v>
      </c>
      <c r="M6" s="250" t="s">
        <v>1219</v>
      </c>
      <c r="N6" s="413" t="s">
        <v>1490</v>
      </c>
      <c r="O6" s="413" t="s">
        <v>1493</v>
      </c>
      <c r="P6" s="414" t="s">
        <v>1386</v>
      </c>
      <c r="Q6" s="250" t="s">
        <v>1659</v>
      </c>
      <c r="R6" s="415">
        <v>44104</v>
      </c>
      <c r="S6" s="250"/>
      <c r="T6" s="250"/>
      <c r="U6" s="414" t="s">
        <v>1590</v>
      </c>
      <c r="V6" s="416"/>
      <c r="W6" s="250"/>
      <c r="X6" s="416"/>
      <c r="Y6" s="416">
        <v>8700000</v>
      </c>
      <c r="Z6" s="416">
        <v>6103003</v>
      </c>
      <c r="AA6" s="414" t="s">
        <v>1706</v>
      </c>
      <c r="AB6" s="413" t="s">
        <v>1707</v>
      </c>
      <c r="AC6" s="417"/>
      <c r="AD6" s="413"/>
      <c r="AE6" s="250"/>
      <c r="AF6" s="413"/>
      <c r="AG6" s="413" t="s">
        <v>1494</v>
      </c>
      <c r="AH6" s="250"/>
      <c r="AI6" s="250"/>
      <c r="AJ6" s="250"/>
      <c r="AK6" s="250"/>
      <c r="AL6" s="250"/>
      <c r="AM6" s="250"/>
      <c r="AN6" s="250" t="s">
        <v>1564</v>
      </c>
      <c r="AO6" s="250" t="s">
        <v>1564</v>
      </c>
      <c r="AP6" s="409" t="s">
        <v>1714</v>
      </c>
      <c r="AQ6" s="418" t="s">
        <v>1589</v>
      </c>
      <c r="AR6" s="419"/>
    </row>
    <row r="7" spans="1:44" ht="60">
      <c r="A7" s="250" t="e">
        <f>VLOOKUP(B7,Data!E:E,1,0)</f>
        <v>#N/A</v>
      </c>
      <c r="B7" s="250">
        <v>112307</v>
      </c>
      <c r="C7" s="250" t="s">
        <v>1539</v>
      </c>
      <c r="D7" s="250" t="e">
        <f>VLOOKUP($I7,#REF!,1,0)</f>
        <v>#REF!</v>
      </c>
      <c r="E7" s="250" t="e">
        <f>VLOOKUP($I7,#REF!,1,0)</f>
        <v>#REF!</v>
      </c>
      <c r="F7" s="250" t="e">
        <f>VLOOKUP($I7,OKTCo!$A$3:$A$53,1,0)</f>
        <v>#N/A</v>
      </c>
      <c r="G7" s="420" t="str">
        <f>IF(AND(ISNA(D7),ISNA(E7),ISNA(F7)),"No","Yes")</f>
        <v>Yes</v>
      </c>
      <c r="H7" s="414"/>
      <c r="I7" s="250">
        <f t="shared" si="1"/>
        <v>0</v>
      </c>
      <c r="J7" s="409"/>
      <c r="K7" s="250">
        <v>210611</v>
      </c>
      <c r="L7" s="250">
        <v>81474</v>
      </c>
      <c r="M7" s="250" t="s">
        <v>1219</v>
      </c>
      <c r="N7" s="413" t="s">
        <v>1715</v>
      </c>
      <c r="O7" s="413" t="s">
        <v>1716</v>
      </c>
      <c r="P7" s="414" t="s">
        <v>1386</v>
      </c>
      <c r="Q7" s="250" t="s">
        <v>1659</v>
      </c>
      <c r="R7" s="415">
        <v>45061</v>
      </c>
      <c r="S7" s="415">
        <v>45061</v>
      </c>
      <c r="T7" s="415">
        <v>44333</v>
      </c>
      <c r="U7" s="414" t="s">
        <v>1717</v>
      </c>
      <c r="V7" s="416"/>
      <c r="W7" s="250"/>
      <c r="X7" s="416"/>
      <c r="Y7" s="416">
        <v>9453182</v>
      </c>
      <c r="Z7" s="416">
        <v>0</v>
      </c>
      <c r="AA7" s="414"/>
      <c r="AB7" s="413" t="s">
        <v>1688</v>
      </c>
      <c r="AC7" s="417"/>
      <c r="AD7" s="413"/>
      <c r="AE7" s="250"/>
      <c r="AF7" s="413"/>
      <c r="AG7" s="413" t="s">
        <v>1718</v>
      </c>
      <c r="AH7" s="250"/>
      <c r="AI7" s="250"/>
      <c r="AJ7" s="250"/>
      <c r="AK7" s="250"/>
      <c r="AL7" s="250"/>
      <c r="AM7" s="250"/>
      <c r="AN7" s="250"/>
      <c r="AO7" s="250"/>
      <c r="AP7" s="409" t="s">
        <v>1719</v>
      </c>
      <c r="AQ7" s="418"/>
      <c r="AR7" s="419"/>
    </row>
    <row r="8" spans="1:44" ht="45">
      <c r="A8" s="250" t="e">
        <f>VLOOKUP(B8,Data!E:E,1,0)</f>
        <v>#N/A</v>
      </c>
      <c r="B8" s="250">
        <v>112331</v>
      </c>
      <c r="C8" s="250"/>
      <c r="D8" s="250" t="e">
        <f>VLOOKUP($I8,#REF!,1,0)</f>
        <v>#REF!</v>
      </c>
      <c r="E8" s="250" t="e">
        <f>VLOOKUP($I8,#REF!,1,0)</f>
        <v>#REF!</v>
      </c>
      <c r="F8" s="250" t="e">
        <f>VLOOKUP($I8,OKTCo!$A$3:$A$53,1,0)</f>
        <v>#N/A</v>
      </c>
      <c r="G8" s="420" t="str">
        <f t="shared" si="0"/>
        <v>Yes</v>
      </c>
      <c r="H8" s="414"/>
      <c r="I8" s="250">
        <f t="shared" si="1"/>
        <v>0</v>
      </c>
      <c r="J8" s="409"/>
      <c r="K8" s="250"/>
      <c r="L8" s="250">
        <v>81483</v>
      </c>
      <c r="M8" s="250" t="s">
        <v>1219</v>
      </c>
      <c r="N8" s="413" t="s">
        <v>1720</v>
      </c>
      <c r="O8" s="413" t="s">
        <v>1721</v>
      </c>
      <c r="P8" s="414" t="s">
        <v>1386</v>
      </c>
      <c r="Q8" s="250" t="s">
        <v>1659</v>
      </c>
      <c r="R8" s="422"/>
      <c r="S8" s="250"/>
      <c r="T8" s="250"/>
      <c r="U8" s="414" t="s">
        <v>1590</v>
      </c>
      <c r="V8" s="416"/>
      <c r="W8" s="250"/>
      <c r="X8" s="416"/>
      <c r="Y8" s="416">
        <v>1175646</v>
      </c>
      <c r="Z8" s="416">
        <v>0</v>
      </c>
      <c r="AA8" s="414"/>
      <c r="AB8" s="413" t="s">
        <v>1722</v>
      </c>
      <c r="AC8" s="417"/>
      <c r="AD8" s="413"/>
      <c r="AE8" s="250"/>
      <c r="AF8" s="413"/>
      <c r="AG8" s="413" t="s">
        <v>1723</v>
      </c>
      <c r="AH8" s="250"/>
      <c r="AI8" s="250">
        <v>0.04</v>
      </c>
      <c r="AJ8" s="250"/>
      <c r="AK8" s="250"/>
      <c r="AL8" s="250"/>
      <c r="AM8" s="250"/>
      <c r="AN8" s="250"/>
      <c r="AO8" s="250"/>
      <c r="AP8" s="409" t="s">
        <v>1724</v>
      </c>
      <c r="AQ8" s="418"/>
      <c r="AR8" s="419"/>
    </row>
    <row r="9" spans="1:44" ht="60">
      <c r="A9" s="250" t="e">
        <f>VLOOKUP(B9,Data!E:E,1,0)</f>
        <v>#N/A</v>
      </c>
      <c r="B9" s="250">
        <v>112332</v>
      </c>
      <c r="C9" s="250"/>
      <c r="D9" s="250" t="e">
        <f>VLOOKUP($I9,#REF!,1,0)</f>
        <v>#REF!</v>
      </c>
      <c r="E9" s="250" t="e">
        <f>VLOOKUP($I9,#REF!,1,0)</f>
        <v>#REF!</v>
      </c>
      <c r="F9" s="250" t="e">
        <f>VLOOKUP($I9,OKTCo!$A$3:$A$53,1,0)</f>
        <v>#N/A</v>
      </c>
      <c r="G9" s="420" t="str">
        <f t="shared" si="0"/>
        <v>Yes</v>
      </c>
      <c r="H9" s="414"/>
      <c r="I9" s="250">
        <f t="shared" si="1"/>
        <v>0</v>
      </c>
      <c r="J9" s="409"/>
      <c r="K9" s="250"/>
      <c r="L9" s="250">
        <v>81483</v>
      </c>
      <c r="M9" s="250" t="s">
        <v>1219</v>
      </c>
      <c r="N9" s="413" t="s">
        <v>1720</v>
      </c>
      <c r="O9" s="413" t="s">
        <v>1725</v>
      </c>
      <c r="P9" s="414" t="s">
        <v>1386</v>
      </c>
      <c r="Q9" s="250" t="s">
        <v>1659</v>
      </c>
      <c r="R9" s="422"/>
      <c r="S9" s="250"/>
      <c r="T9" s="250"/>
      <c r="U9" s="414" t="s">
        <v>1590</v>
      </c>
      <c r="V9" s="416"/>
      <c r="W9" s="250"/>
      <c r="X9" s="416"/>
      <c r="Y9" s="416">
        <v>9959548.7300000004</v>
      </c>
      <c r="Z9" s="416">
        <v>0</v>
      </c>
      <c r="AA9" s="414"/>
      <c r="AB9" s="413" t="s">
        <v>1722</v>
      </c>
      <c r="AC9" s="417"/>
      <c r="AD9" s="413"/>
      <c r="AE9" s="250"/>
      <c r="AF9" s="413"/>
      <c r="AG9" s="413" t="s">
        <v>1726</v>
      </c>
      <c r="AH9" s="250"/>
      <c r="AI9" s="250">
        <v>1.32</v>
      </c>
      <c r="AJ9" s="250"/>
      <c r="AK9" s="250"/>
      <c r="AL9" s="250"/>
      <c r="AM9" s="250"/>
      <c r="AN9" s="250"/>
      <c r="AO9" s="250"/>
      <c r="AP9" s="409" t="s">
        <v>1724</v>
      </c>
      <c r="AQ9" s="418"/>
      <c r="AR9" s="419"/>
    </row>
    <row r="10" spans="1:44" ht="45">
      <c r="A10" s="250" t="e">
        <f>VLOOKUP(B10,Data!E:E,1,0)</f>
        <v>#N/A</v>
      </c>
      <c r="B10" s="250">
        <v>112333</v>
      </c>
      <c r="C10" s="250"/>
      <c r="D10" s="250" t="e">
        <f>VLOOKUP($I10,#REF!,1,0)</f>
        <v>#REF!</v>
      </c>
      <c r="E10" s="250" t="e">
        <f>VLOOKUP($I10,#REF!,1,0)</f>
        <v>#REF!</v>
      </c>
      <c r="F10" s="250" t="e">
        <f>VLOOKUP($I10,OKTCo!$A$3:$A$53,1,0)</f>
        <v>#N/A</v>
      </c>
      <c r="G10" s="420" t="str">
        <f t="shared" si="0"/>
        <v>Yes</v>
      </c>
      <c r="H10" s="414"/>
      <c r="I10" s="250">
        <f t="shared" si="1"/>
        <v>0</v>
      </c>
      <c r="J10" s="409"/>
      <c r="K10" s="250"/>
      <c r="L10" s="250">
        <v>81489</v>
      </c>
      <c r="M10" s="250" t="s">
        <v>1219</v>
      </c>
      <c r="N10" s="413" t="s">
        <v>1727</v>
      </c>
      <c r="O10" s="413" t="s">
        <v>1728</v>
      </c>
      <c r="P10" s="414" t="s">
        <v>1386</v>
      </c>
      <c r="Q10" s="250" t="s">
        <v>1659</v>
      </c>
      <c r="R10" s="422"/>
      <c r="S10" s="250"/>
      <c r="T10" s="250"/>
      <c r="U10" s="414" t="s">
        <v>1590</v>
      </c>
      <c r="V10" s="416"/>
      <c r="W10" s="250"/>
      <c r="X10" s="416"/>
      <c r="Y10" s="416">
        <v>1388819</v>
      </c>
      <c r="Z10" s="416">
        <v>0</v>
      </c>
      <c r="AA10" s="414"/>
      <c r="AB10" s="413" t="s">
        <v>1591</v>
      </c>
      <c r="AC10" s="417"/>
      <c r="AD10" s="413"/>
      <c r="AE10" s="250"/>
      <c r="AF10" s="413"/>
      <c r="AG10" s="413" t="s">
        <v>1729</v>
      </c>
      <c r="AH10" s="250"/>
      <c r="AI10" s="250">
        <v>0.18</v>
      </c>
      <c r="AJ10" s="250"/>
      <c r="AK10" s="250"/>
      <c r="AL10" s="250"/>
      <c r="AM10" s="250"/>
      <c r="AN10" s="250"/>
      <c r="AO10" s="250"/>
      <c r="AP10" s="409" t="s">
        <v>1724</v>
      </c>
      <c r="AQ10" s="418"/>
      <c r="AR10" s="419"/>
    </row>
    <row r="11" spans="1:44" ht="45">
      <c r="A11" s="250" t="e">
        <f>VLOOKUP(B11,Data!E:E,1,0)</f>
        <v>#N/A</v>
      </c>
      <c r="B11" s="250">
        <v>112334</v>
      </c>
      <c r="C11" s="250"/>
      <c r="D11" s="250" t="e">
        <f>VLOOKUP($I11,#REF!,1,0)</f>
        <v>#REF!</v>
      </c>
      <c r="E11" s="250" t="e">
        <f>VLOOKUP($I11,#REF!,1,0)</f>
        <v>#REF!</v>
      </c>
      <c r="F11" s="250" t="e">
        <f>VLOOKUP($I11,OKTCo!$A$3:$A$53,1,0)</f>
        <v>#N/A</v>
      </c>
      <c r="G11" s="420" t="str">
        <f t="shared" si="0"/>
        <v>Yes</v>
      </c>
      <c r="H11" s="414"/>
      <c r="I11" s="250">
        <f t="shared" si="1"/>
        <v>0</v>
      </c>
      <c r="J11" s="409"/>
      <c r="K11" s="250"/>
      <c r="L11" s="250">
        <v>81489</v>
      </c>
      <c r="M11" s="250" t="s">
        <v>1219</v>
      </c>
      <c r="N11" s="413" t="s">
        <v>1727</v>
      </c>
      <c r="O11" s="413" t="s">
        <v>1730</v>
      </c>
      <c r="P11" s="414" t="s">
        <v>1386</v>
      </c>
      <c r="Q11" s="250" t="s">
        <v>1659</v>
      </c>
      <c r="R11" s="422"/>
      <c r="S11" s="250"/>
      <c r="T11" s="250"/>
      <c r="U11" s="414" t="s">
        <v>1590</v>
      </c>
      <c r="V11" s="416"/>
      <c r="W11" s="250"/>
      <c r="X11" s="416"/>
      <c r="Y11" s="416">
        <v>17798882</v>
      </c>
      <c r="Z11" s="416">
        <v>0</v>
      </c>
      <c r="AA11" s="414"/>
      <c r="AB11" s="413" t="s">
        <v>1591</v>
      </c>
      <c r="AC11" s="417"/>
      <c r="AD11" s="413"/>
      <c r="AE11" s="250"/>
      <c r="AF11" s="413"/>
      <c r="AG11" s="413" t="s">
        <v>1731</v>
      </c>
      <c r="AH11" s="250"/>
      <c r="AI11" s="250">
        <v>0.32</v>
      </c>
      <c r="AJ11" s="250"/>
      <c r="AK11" s="250"/>
      <c r="AL11" s="250"/>
      <c r="AM11" s="250"/>
      <c r="AN11" s="250"/>
      <c r="AO11" s="250"/>
      <c r="AP11" s="409" t="s">
        <v>1724</v>
      </c>
      <c r="AQ11" s="418"/>
      <c r="AR11" s="419"/>
    </row>
    <row r="12" spans="1:44" ht="45">
      <c r="A12" s="250" t="e">
        <f>VLOOKUP(B12,Data!E:E,1,0)</f>
        <v>#N/A</v>
      </c>
      <c r="B12" s="250">
        <v>112337</v>
      </c>
      <c r="C12" s="250"/>
      <c r="D12" s="250" t="e">
        <f>VLOOKUP($I12,#REF!,1,0)</f>
        <v>#REF!</v>
      </c>
      <c r="E12" s="250" t="e">
        <f>VLOOKUP($I12,#REF!,1,0)</f>
        <v>#REF!</v>
      </c>
      <c r="F12" s="250" t="e">
        <f>VLOOKUP($I12,OKTCo!$A$3:$A$53,1,0)</f>
        <v>#N/A</v>
      </c>
      <c r="G12" s="420" t="str">
        <f t="shared" si="0"/>
        <v>Yes</v>
      </c>
      <c r="H12" s="414"/>
      <c r="I12" s="250">
        <f t="shared" si="1"/>
        <v>0</v>
      </c>
      <c r="J12" s="409"/>
      <c r="K12" s="250"/>
      <c r="L12" s="250">
        <v>81491</v>
      </c>
      <c r="M12" s="250" t="s">
        <v>1219</v>
      </c>
      <c r="N12" s="413" t="s">
        <v>1732</v>
      </c>
      <c r="O12" s="413" t="s">
        <v>1733</v>
      </c>
      <c r="P12" s="414" t="s">
        <v>1386</v>
      </c>
      <c r="Q12" s="250" t="s">
        <v>1659</v>
      </c>
      <c r="R12" s="422"/>
      <c r="S12" s="250"/>
      <c r="T12" s="250"/>
      <c r="U12" s="414" t="s">
        <v>1590</v>
      </c>
      <c r="V12" s="416"/>
      <c r="W12" s="250"/>
      <c r="X12" s="416"/>
      <c r="Y12" s="416">
        <v>918474</v>
      </c>
      <c r="Z12" s="416">
        <v>0</v>
      </c>
      <c r="AA12" s="414"/>
      <c r="AB12" s="413" t="s">
        <v>1591</v>
      </c>
      <c r="AC12" s="417"/>
      <c r="AD12" s="413"/>
      <c r="AE12" s="250"/>
      <c r="AF12" s="413"/>
      <c r="AG12" s="413" t="s">
        <v>1734</v>
      </c>
      <c r="AH12" s="250"/>
      <c r="AI12" s="250">
        <v>0.04</v>
      </c>
      <c r="AJ12" s="250"/>
      <c r="AK12" s="250"/>
      <c r="AL12" s="250"/>
      <c r="AM12" s="250"/>
      <c r="AN12" s="250"/>
      <c r="AO12" s="250"/>
      <c r="AP12" s="409" t="s">
        <v>1724</v>
      </c>
      <c r="AQ12" s="418"/>
      <c r="AR12" s="419"/>
    </row>
    <row r="13" spans="1:44" ht="45">
      <c r="A13" s="250" t="e">
        <f>VLOOKUP(B13,Data!E:E,1,0)</f>
        <v>#N/A</v>
      </c>
      <c r="B13" s="250">
        <v>112338</v>
      </c>
      <c r="C13" s="250"/>
      <c r="D13" s="250" t="e">
        <f>VLOOKUP($I13,#REF!,1,0)</f>
        <v>#REF!</v>
      </c>
      <c r="E13" s="250" t="e">
        <f>VLOOKUP($I13,#REF!,1,0)</f>
        <v>#REF!</v>
      </c>
      <c r="F13" s="250" t="e">
        <f>VLOOKUP($I13,OKTCo!$A$3:$A$53,1,0)</f>
        <v>#N/A</v>
      </c>
      <c r="G13" s="420" t="str">
        <f t="shared" si="0"/>
        <v>Yes</v>
      </c>
      <c r="H13" s="414"/>
      <c r="I13" s="250">
        <f t="shared" si="1"/>
        <v>0</v>
      </c>
      <c r="J13" s="409"/>
      <c r="K13" s="250"/>
      <c r="L13" s="250">
        <v>81491</v>
      </c>
      <c r="M13" s="250" t="s">
        <v>1219</v>
      </c>
      <c r="N13" s="413" t="s">
        <v>1732</v>
      </c>
      <c r="O13" s="413" t="s">
        <v>1735</v>
      </c>
      <c r="P13" s="414" t="s">
        <v>1386</v>
      </c>
      <c r="Q13" s="250" t="s">
        <v>1659</v>
      </c>
      <c r="R13" s="422"/>
      <c r="S13" s="250"/>
      <c r="T13" s="250"/>
      <c r="U13" s="414" t="s">
        <v>1590</v>
      </c>
      <c r="V13" s="416"/>
      <c r="W13" s="250"/>
      <c r="X13" s="416"/>
      <c r="Y13" s="416">
        <v>7400346</v>
      </c>
      <c r="Z13" s="416">
        <v>0</v>
      </c>
      <c r="AA13" s="414"/>
      <c r="AB13" s="413" t="s">
        <v>1591</v>
      </c>
      <c r="AC13" s="417"/>
      <c r="AD13" s="413"/>
      <c r="AE13" s="250"/>
      <c r="AF13" s="413"/>
      <c r="AG13" s="413" t="s">
        <v>1736</v>
      </c>
      <c r="AH13" s="250"/>
      <c r="AI13" s="250"/>
      <c r="AJ13" s="250"/>
      <c r="AK13" s="250"/>
      <c r="AL13" s="250"/>
      <c r="AM13" s="250"/>
      <c r="AN13" s="250"/>
      <c r="AO13" s="250"/>
      <c r="AP13" s="409" t="s">
        <v>1724</v>
      </c>
      <c r="AQ13" s="418"/>
      <c r="AR13" s="419"/>
    </row>
    <row r="14" spans="1:44" ht="45">
      <c r="A14" s="250" t="e">
        <f>VLOOKUP(B14,Data!E:E,1,0)</f>
        <v>#N/A</v>
      </c>
      <c r="B14" s="250">
        <v>112360</v>
      </c>
      <c r="C14" s="250" t="s">
        <v>482</v>
      </c>
      <c r="D14" s="250" t="e">
        <f>VLOOKUP($I14,#REF!,1,0)</f>
        <v>#REF!</v>
      </c>
      <c r="E14" s="250" t="e">
        <f>VLOOKUP($I14,#REF!,1,0)</f>
        <v>#REF!</v>
      </c>
      <c r="F14" s="250" t="e">
        <f>VLOOKUP($I14,OKTCo!$A$3:$A$53,1,0)</f>
        <v>#N/A</v>
      </c>
      <c r="G14" s="420" t="str">
        <f t="shared" si="0"/>
        <v>Yes</v>
      </c>
      <c r="H14" s="425" t="s">
        <v>1648</v>
      </c>
      <c r="I14" s="250" t="str">
        <f t="shared" si="1"/>
        <v>TP2019245</v>
      </c>
      <c r="J14" s="409" t="s">
        <v>1610</v>
      </c>
      <c r="K14" s="250">
        <v>210544</v>
      </c>
      <c r="L14" s="250">
        <v>81500</v>
      </c>
      <c r="M14" s="250" t="s">
        <v>1219</v>
      </c>
      <c r="N14" s="413" t="s">
        <v>1612</v>
      </c>
      <c r="O14" s="413" t="s">
        <v>1613</v>
      </c>
      <c r="P14" s="414" t="s">
        <v>1215</v>
      </c>
      <c r="Q14" s="250" t="s">
        <v>1653</v>
      </c>
      <c r="R14" s="415">
        <v>45047</v>
      </c>
      <c r="S14" s="415">
        <v>44348</v>
      </c>
      <c r="T14" s="415">
        <v>43787</v>
      </c>
      <c r="U14" s="414" t="s">
        <v>1578</v>
      </c>
      <c r="V14" s="416">
        <v>16288000</v>
      </c>
      <c r="W14" s="250">
        <v>2020</v>
      </c>
      <c r="X14" s="416">
        <v>16695200</v>
      </c>
      <c r="Y14" s="416">
        <v>33619929</v>
      </c>
      <c r="Z14" s="416">
        <v>0</v>
      </c>
      <c r="AA14" s="414"/>
      <c r="AB14" s="413" t="s">
        <v>563</v>
      </c>
      <c r="AC14" s="417">
        <v>509783</v>
      </c>
      <c r="AD14" s="413" t="s">
        <v>1660</v>
      </c>
      <c r="AE14" s="250"/>
      <c r="AF14" s="413"/>
      <c r="AG14" s="413" t="s">
        <v>1614</v>
      </c>
      <c r="AH14" s="250">
        <v>138</v>
      </c>
      <c r="AI14" s="250">
        <v>1.56</v>
      </c>
      <c r="AJ14" s="250"/>
      <c r="AK14" s="250"/>
      <c r="AL14" s="250"/>
      <c r="AM14" s="250" t="s">
        <v>1564</v>
      </c>
      <c r="AN14" s="250"/>
      <c r="AO14" s="250"/>
      <c r="AP14" s="409" t="s">
        <v>1737</v>
      </c>
      <c r="AQ14" s="418" t="s">
        <v>1611</v>
      </c>
      <c r="AR14" s="419" t="s">
        <v>1738</v>
      </c>
    </row>
    <row r="15" spans="1:44" ht="45">
      <c r="A15" s="250" t="e">
        <f>VLOOKUP(B15,Data!E:E,1,0)</f>
        <v>#N/A</v>
      </c>
      <c r="B15" s="250">
        <v>112361</v>
      </c>
      <c r="C15" s="250" t="s">
        <v>482</v>
      </c>
      <c r="D15" s="250" t="e">
        <f>VLOOKUP($I15,#REF!,1,0)</f>
        <v>#REF!</v>
      </c>
      <c r="E15" s="250" t="e">
        <f>VLOOKUP($I15,#REF!,1,0)</f>
        <v>#REF!</v>
      </c>
      <c r="F15" s="250" t="e">
        <f>VLOOKUP($I15,OKTCo!$A$3:$A$53,1,0)</f>
        <v>#N/A</v>
      </c>
      <c r="G15" s="420" t="str">
        <f t="shared" si="0"/>
        <v>Yes</v>
      </c>
      <c r="H15" s="425" t="s">
        <v>1648</v>
      </c>
      <c r="I15" s="250" t="str">
        <f t="shared" si="1"/>
        <v>TA2019024</v>
      </c>
      <c r="J15" s="409" t="s">
        <v>1574</v>
      </c>
      <c r="K15" s="250">
        <v>210544</v>
      </c>
      <c r="L15" s="250">
        <v>81501</v>
      </c>
      <c r="M15" s="250" t="s">
        <v>1219</v>
      </c>
      <c r="N15" s="413" t="s">
        <v>1661</v>
      </c>
      <c r="O15" s="413" t="s">
        <v>1577</v>
      </c>
      <c r="P15" s="414" t="s">
        <v>1215</v>
      </c>
      <c r="Q15" s="250" t="s">
        <v>1653</v>
      </c>
      <c r="R15" s="415">
        <v>45275</v>
      </c>
      <c r="S15" s="415">
        <v>44348</v>
      </c>
      <c r="T15" s="415">
        <v>43787</v>
      </c>
      <c r="U15" s="414" t="s">
        <v>1578</v>
      </c>
      <c r="V15" s="416">
        <v>4421345</v>
      </c>
      <c r="W15" s="250">
        <v>2020</v>
      </c>
      <c r="X15" s="416">
        <v>4531878.625</v>
      </c>
      <c r="Y15" s="416">
        <v>4194065</v>
      </c>
      <c r="Z15" s="416">
        <v>0</v>
      </c>
      <c r="AA15" s="414"/>
      <c r="AB15" s="413" t="s">
        <v>1568</v>
      </c>
      <c r="AC15" s="417">
        <v>511477</v>
      </c>
      <c r="AD15" s="413" t="s">
        <v>1412</v>
      </c>
      <c r="AE15" s="250"/>
      <c r="AF15" s="413"/>
      <c r="AG15" s="413" t="s">
        <v>1579</v>
      </c>
      <c r="AH15" s="250">
        <v>138</v>
      </c>
      <c r="AI15" s="250"/>
      <c r="AJ15" s="250"/>
      <c r="AK15" s="250"/>
      <c r="AL15" s="250"/>
      <c r="AM15" s="250" t="s">
        <v>1564</v>
      </c>
      <c r="AN15" s="250"/>
      <c r="AO15" s="250"/>
      <c r="AP15" s="409" t="s">
        <v>1737</v>
      </c>
      <c r="AQ15" s="418" t="s">
        <v>1575</v>
      </c>
      <c r="AR15" s="419" t="s">
        <v>1739</v>
      </c>
    </row>
    <row r="16" spans="1:44" ht="45">
      <c r="A16" s="250" t="e">
        <f>VLOOKUP(B16,Data!E:E,1,0)</f>
        <v>#N/A</v>
      </c>
      <c r="B16" s="250">
        <v>112389</v>
      </c>
      <c r="C16" s="250" t="s">
        <v>482</v>
      </c>
      <c r="D16" s="250" t="e">
        <f>VLOOKUP($I16,#REF!,1,0)</f>
        <v>#REF!</v>
      </c>
      <c r="E16" s="250" t="e">
        <f>VLOOKUP($I16,#REF!,1,0)</f>
        <v>#REF!</v>
      </c>
      <c r="F16" s="250" t="e">
        <f>VLOOKUP($I16,OKTCo!$A$3:$A$53,1,0)</f>
        <v>#N/A</v>
      </c>
      <c r="G16" s="420" t="str">
        <f t="shared" si="0"/>
        <v>Yes</v>
      </c>
      <c r="H16" s="424" t="s">
        <v>1763</v>
      </c>
      <c r="I16" s="250" t="str">
        <f t="shared" si="1"/>
        <v>TP2020033</v>
      </c>
      <c r="J16" s="409" t="s">
        <v>1617</v>
      </c>
      <c r="K16" s="250">
        <v>210544</v>
      </c>
      <c r="L16" s="250">
        <v>81520</v>
      </c>
      <c r="M16" s="250" t="s">
        <v>1219</v>
      </c>
      <c r="N16" s="413" t="s">
        <v>1662</v>
      </c>
      <c r="O16" s="413" t="s">
        <v>1620</v>
      </c>
      <c r="P16" s="414" t="s">
        <v>1215</v>
      </c>
      <c r="Q16" s="250" t="s">
        <v>1653</v>
      </c>
      <c r="R16" s="415">
        <v>44708</v>
      </c>
      <c r="S16" s="415">
        <v>44348</v>
      </c>
      <c r="T16" s="415">
        <v>43787</v>
      </c>
      <c r="U16" s="414" t="s">
        <v>1578</v>
      </c>
      <c r="V16" s="416">
        <v>6724236.7699999996</v>
      </c>
      <c r="W16" s="250">
        <v>2020</v>
      </c>
      <c r="X16" s="416">
        <v>6892342.6892499998</v>
      </c>
      <c r="Y16" s="416">
        <v>6724237</v>
      </c>
      <c r="Z16" s="416">
        <v>0</v>
      </c>
      <c r="AA16" s="414"/>
      <c r="AB16" s="413" t="s">
        <v>1568</v>
      </c>
      <c r="AC16" s="417">
        <v>509811</v>
      </c>
      <c r="AD16" s="413" t="s">
        <v>1459</v>
      </c>
      <c r="AE16" s="250">
        <v>509833</v>
      </c>
      <c r="AF16" s="413" t="s">
        <v>1663</v>
      </c>
      <c r="AG16" s="413" t="s">
        <v>1621</v>
      </c>
      <c r="AH16" s="250" t="s">
        <v>1622</v>
      </c>
      <c r="AI16" s="250">
        <v>2</v>
      </c>
      <c r="AJ16" s="250"/>
      <c r="AK16" s="250"/>
      <c r="AL16" s="250"/>
      <c r="AM16" s="250" t="s">
        <v>1564</v>
      </c>
      <c r="AN16" s="250"/>
      <c r="AO16" s="250"/>
      <c r="AP16" s="409" t="s">
        <v>1737</v>
      </c>
      <c r="AQ16" s="418" t="s">
        <v>1618</v>
      </c>
      <c r="AR16" s="419" t="s">
        <v>1740</v>
      </c>
    </row>
    <row r="17" spans="1:44" ht="45">
      <c r="A17" s="250" t="e">
        <f>VLOOKUP(B17,Data!E:E,1,0)</f>
        <v>#N/A</v>
      </c>
      <c r="B17" s="250">
        <v>112393</v>
      </c>
      <c r="C17" s="250" t="s">
        <v>482</v>
      </c>
      <c r="D17" s="250" t="e">
        <f>VLOOKUP($I17,#REF!,1,0)</f>
        <v>#REF!</v>
      </c>
      <c r="E17" s="250" t="e">
        <f>VLOOKUP($I17,#REF!,1,0)</f>
        <v>#REF!</v>
      </c>
      <c r="F17" s="250" t="e">
        <f>VLOOKUP($I17,OKTCo!$A$3:$A$53,1,0)</f>
        <v>#N/A</v>
      </c>
      <c r="G17" s="420" t="str">
        <f t="shared" si="0"/>
        <v>Yes</v>
      </c>
      <c r="H17" s="424" t="s">
        <v>1763</v>
      </c>
      <c r="I17" s="250" t="str">
        <f t="shared" si="1"/>
        <v>TP2020033</v>
      </c>
      <c r="J17" s="409" t="s">
        <v>1617</v>
      </c>
      <c r="K17" s="250">
        <v>210544</v>
      </c>
      <c r="L17" s="250">
        <v>81523</v>
      </c>
      <c r="M17" s="250" t="s">
        <v>1219</v>
      </c>
      <c r="N17" s="413" t="s">
        <v>1664</v>
      </c>
      <c r="O17" s="413" t="s">
        <v>1625</v>
      </c>
      <c r="P17" s="414" t="s">
        <v>1215</v>
      </c>
      <c r="Q17" s="250" t="s">
        <v>1653</v>
      </c>
      <c r="R17" s="415">
        <v>44708</v>
      </c>
      <c r="S17" s="415">
        <v>44348</v>
      </c>
      <c r="T17" s="415">
        <v>43787</v>
      </c>
      <c r="U17" s="414" t="s">
        <v>1578</v>
      </c>
      <c r="V17" s="416">
        <v>1307802</v>
      </c>
      <c r="W17" s="250">
        <v>2020</v>
      </c>
      <c r="X17" s="416">
        <v>1340497.05</v>
      </c>
      <c r="Y17" s="416">
        <v>1307802</v>
      </c>
      <c r="Z17" s="416">
        <v>0</v>
      </c>
      <c r="AA17" s="414"/>
      <c r="AB17" s="413" t="s">
        <v>1568</v>
      </c>
      <c r="AC17" s="417">
        <v>509811</v>
      </c>
      <c r="AD17" s="413" t="s">
        <v>1459</v>
      </c>
      <c r="AE17" s="250">
        <v>509828</v>
      </c>
      <c r="AF17" s="413" t="s">
        <v>1665</v>
      </c>
      <c r="AG17" s="413" t="s">
        <v>1626</v>
      </c>
      <c r="AH17" s="250" t="s">
        <v>1622</v>
      </c>
      <c r="AI17" s="250"/>
      <c r="AJ17" s="250">
        <v>1.5</v>
      </c>
      <c r="AK17" s="250"/>
      <c r="AL17" s="250"/>
      <c r="AM17" s="250" t="s">
        <v>1564</v>
      </c>
      <c r="AN17" s="250"/>
      <c r="AO17" s="250"/>
      <c r="AP17" s="409" t="s">
        <v>1737</v>
      </c>
      <c r="AQ17" s="418" t="s">
        <v>1618</v>
      </c>
      <c r="AR17" s="419" t="s">
        <v>1741</v>
      </c>
    </row>
    <row r="18" spans="1:44" ht="45">
      <c r="A18" s="250" t="e">
        <f>VLOOKUP(B18,Data!E:E,1,0)</f>
        <v>#N/A</v>
      </c>
      <c r="B18" s="250">
        <v>112460</v>
      </c>
      <c r="C18" s="250" t="s">
        <v>482</v>
      </c>
      <c r="D18" s="250" t="e">
        <f>VLOOKUP($I18,#REF!,1,0)</f>
        <v>#REF!</v>
      </c>
      <c r="E18" s="250" t="e">
        <f>VLOOKUP($I18,#REF!,1,0)</f>
        <v>#REF!</v>
      </c>
      <c r="F18" s="250" t="e">
        <f>VLOOKUP($I18,OKTCo!$A$3:$A$53,1,0)</f>
        <v>#N/A</v>
      </c>
      <c r="G18" s="420" t="str">
        <f t="shared" si="0"/>
        <v>Yes</v>
      </c>
      <c r="H18" s="425" t="s">
        <v>1645</v>
      </c>
      <c r="I18" s="250" t="str">
        <f t="shared" si="1"/>
        <v>TS2020480</v>
      </c>
      <c r="J18" s="409" t="s">
        <v>1742</v>
      </c>
      <c r="K18" s="250">
        <v>210544</v>
      </c>
      <c r="L18" s="250">
        <v>81561</v>
      </c>
      <c r="M18" s="250" t="s">
        <v>1219</v>
      </c>
      <c r="N18" s="413" t="s">
        <v>1637</v>
      </c>
      <c r="O18" s="413" t="s">
        <v>1638</v>
      </c>
      <c r="P18" s="414" t="s">
        <v>1354</v>
      </c>
      <c r="Q18" s="250" t="s">
        <v>1653</v>
      </c>
      <c r="R18" s="415">
        <v>46023</v>
      </c>
      <c r="S18" s="415">
        <v>46023</v>
      </c>
      <c r="T18" s="415">
        <v>43787</v>
      </c>
      <c r="U18" s="414" t="s">
        <v>1578</v>
      </c>
      <c r="V18" s="416">
        <v>733520</v>
      </c>
      <c r="W18" s="250">
        <v>2020</v>
      </c>
      <c r="X18" s="416">
        <v>751858</v>
      </c>
      <c r="Y18" s="416">
        <v>733520</v>
      </c>
      <c r="Z18" s="416">
        <v>0</v>
      </c>
      <c r="AA18" s="414"/>
      <c r="AB18" s="413" t="s">
        <v>1591</v>
      </c>
      <c r="AC18" s="417">
        <v>509812</v>
      </c>
      <c r="AD18" s="413" t="s">
        <v>1666</v>
      </c>
      <c r="AE18" s="250">
        <v>509815</v>
      </c>
      <c r="AF18" s="413" t="s">
        <v>1667</v>
      </c>
      <c r="AG18" s="413" t="s">
        <v>1639</v>
      </c>
      <c r="AH18" s="250" t="s">
        <v>1622</v>
      </c>
      <c r="AI18" s="250"/>
      <c r="AJ18" s="250"/>
      <c r="AK18" s="250"/>
      <c r="AL18" s="250"/>
      <c r="AM18" s="250" t="s">
        <v>1564</v>
      </c>
      <c r="AN18" s="250"/>
      <c r="AO18" s="250"/>
      <c r="AP18" s="409" t="s">
        <v>1737</v>
      </c>
      <c r="AQ18" s="418"/>
      <c r="AR18" s="419" t="s">
        <v>1743</v>
      </c>
    </row>
    <row r="19" spans="1:44" ht="75">
      <c r="A19" s="250" t="e">
        <f>VLOOKUP(B19,Data!E:E,1,0)</f>
        <v>#N/A</v>
      </c>
      <c r="B19" s="250">
        <v>112488</v>
      </c>
      <c r="C19" s="250" t="s">
        <v>482</v>
      </c>
      <c r="D19" s="250" t="e">
        <f>VLOOKUP($I19,#REF!,1,0)</f>
        <v>#REF!</v>
      </c>
      <c r="E19" s="250" t="e">
        <f>VLOOKUP($I19,#REF!,1,0)</f>
        <v>#REF!</v>
      </c>
      <c r="F19" s="250" t="e">
        <f>VLOOKUP($I19,OKTCo!$A$3:$A$53,1,0)</f>
        <v>#N/A</v>
      </c>
      <c r="G19" s="420" t="str">
        <f t="shared" si="0"/>
        <v>Yes</v>
      </c>
      <c r="H19" s="424" t="s">
        <v>1764</v>
      </c>
      <c r="I19" s="250" t="str">
        <f t="shared" si="1"/>
        <v>TP2019132</v>
      </c>
      <c r="J19" s="409" t="s">
        <v>1594</v>
      </c>
      <c r="K19" s="250">
        <v>210544</v>
      </c>
      <c r="L19" s="250">
        <v>81571</v>
      </c>
      <c r="M19" s="250" t="s">
        <v>1219</v>
      </c>
      <c r="N19" s="413" t="s">
        <v>1668</v>
      </c>
      <c r="O19" s="413" t="s">
        <v>1597</v>
      </c>
      <c r="P19" s="414" t="s">
        <v>1215</v>
      </c>
      <c r="Q19" s="250" t="s">
        <v>1653</v>
      </c>
      <c r="R19" s="415">
        <v>44530</v>
      </c>
      <c r="S19" s="415">
        <v>44348</v>
      </c>
      <c r="T19" s="415">
        <v>43787</v>
      </c>
      <c r="U19" s="414" t="s">
        <v>1578</v>
      </c>
      <c r="V19" s="416">
        <v>9155167</v>
      </c>
      <c r="W19" s="250">
        <v>2020</v>
      </c>
      <c r="X19" s="416">
        <v>9384046.1750000007</v>
      </c>
      <c r="Y19" s="416">
        <v>9155167</v>
      </c>
      <c r="Z19" s="416">
        <v>0</v>
      </c>
      <c r="AA19" s="414"/>
      <c r="AB19" s="413" t="s">
        <v>1568</v>
      </c>
      <c r="AC19" s="417">
        <v>510407</v>
      </c>
      <c r="AD19" s="413" t="s">
        <v>1669</v>
      </c>
      <c r="AE19" s="250">
        <v>510371</v>
      </c>
      <c r="AF19" s="413" t="s">
        <v>1670</v>
      </c>
      <c r="AG19" s="413" t="s">
        <v>1598</v>
      </c>
      <c r="AH19" s="250" t="s">
        <v>1599</v>
      </c>
      <c r="AI19" s="250"/>
      <c r="AJ19" s="250"/>
      <c r="AK19" s="250"/>
      <c r="AL19" s="250"/>
      <c r="AM19" s="250" t="s">
        <v>1564</v>
      </c>
      <c r="AN19" s="250"/>
      <c r="AO19" s="250"/>
      <c r="AP19" s="409" t="s">
        <v>1737</v>
      </c>
      <c r="AQ19" s="418" t="s">
        <v>1595</v>
      </c>
      <c r="AR19" s="419" t="s">
        <v>1744</v>
      </c>
    </row>
    <row r="20" spans="1:44" ht="45">
      <c r="A20" s="250" t="e">
        <f>VLOOKUP(B20,Data!E:E,1,0)</f>
        <v>#N/A</v>
      </c>
      <c r="B20" s="250">
        <v>112502</v>
      </c>
      <c r="C20" s="250" t="s">
        <v>482</v>
      </c>
      <c r="D20" s="250" t="e">
        <f>VLOOKUP($I20,#REF!,1,0)</f>
        <v>#REF!</v>
      </c>
      <c r="E20" s="250" t="e">
        <f>VLOOKUP($I20,#REF!,1,0)</f>
        <v>#REF!</v>
      </c>
      <c r="F20" s="250" t="e">
        <f>VLOOKUP($I20,OKTCo!$A$3:$A$53,1,0)</f>
        <v>#N/A</v>
      </c>
      <c r="G20" s="420" t="str">
        <f t="shared" si="0"/>
        <v>Yes</v>
      </c>
      <c r="H20" s="425" t="s">
        <v>1645</v>
      </c>
      <c r="I20" s="250" t="str">
        <f t="shared" si="1"/>
        <v>TS2020480</v>
      </c>
      <c r="J20" s="409" t="s">
        <v>1742</v>
      </c>
      <c r="K20" s="250">
        <v>210544</v>
      </c>
      <c r="L20" s="250">
        <v>81561</v>
      </c>
      <c r="M20" s="250" t="s">
        <v>1219</v>
      </c>
      <c r="N20" s="413" t="s">
        <v>1637</v>
      </c>
      <c r="O20" s="413" t="s">
        <v>1641</v>
      </c>
      <c r="P20" s="414" t="s">
        <v>1354</v>
      </c>
      <c r="Q20" s="250" t="s">
        <v>1653</v>
      </c>
      <c r="R20" s="415">
        <v>46023</v>
      </c>
      <c r="S20" s="415">
        <v>46023</v>
      </c>
      <c r="T20" s="415">
        <v>43787</v>
      </c>
      <c r="U20" s="414" t="s">
        <v>1578</v>
      </c>
      <c r="V20" s="416">
        <v>3165684</v>
      </c>
      <c r="W20" s="250">
        <v>2019</v>
      </c>
      <c r="X20" s="416">
        <v>3325946.7524999999</v>
      </c>
      <c r="Y20" s="416">
        <v>5383105</v>
      </c>
      <c r="Z20" s="416">
        <v>0</v>
      </c>
      <c r="AA20" s="414"/>
      <c r="AB20" s="413" t="s">
        <v>1591</v>
      </c>
      <c r="AC20" s="417"/>
      <c r="AD20" s="413"/>
      <c r="AE20" s="250"/>
      <c r="AF20" s="413"/>
      <c r="AG20" s="413" t="s">
        <v>1642</v>
      </c>
      <c r="AH20" s="250">
        <v>345</v>
      </c>
      <c r="AI20" s="250">
        <v>0.06</v>
      </c>
      <c r="AJ20" s="250"/>
      <c r="AK20" s="250"/>
      <c r="AL20" s="250"/>
      <c r="AM20" s="250" t="s">
        <v>1564</v>
      </c>
      <c r="AN20" s="250"/>
      <c r="AO20" s="250"/>
      <c r="AP20" s="409" t="s">
        <v>1737</v>
      </c>
      <c r="AQ20" s="418"/>
      <c r="AR20" s="419" t="s">
        <v>1743</v>
      </c>
    </row>
    <row r="21" spans="1:44" ht="45">
      <c r="A21" s="250" t="e">
        <f>VLOOKUP(B21,Data!E:E,1,0)</f>
        <v>#N/A</v>
      </c>
      <c r="B21" s="250">
        <v>122665</v>
      </c>
      <c r="C21" s="250"/>
      <c r="D21" s="250" t="e">
        <f>VLOOKUP($I21,#REF!,1,0)</f>
        <v>#REF!</v>
      </c>
      <c r="E21" s="250" t="e">
        <f>VLOOKUP($I21,#REF!,1,0)</f>
        <v>#REF!</v>
      </c>
      <c r="F21" s="250" t="e">
        <f>VLOOKUP($I21,OKTCo!$A$3:$A$53,1,0)</f>
        <v>#N/A</v>
      </c>
      <c r="G21" s="420" t="str">
        <f t="shared" si="0"/>
        <v>Yes</v>
      </c>
      <c r="H21" s="414"/>
      <c r="I21" s="250">
        <f t="shared" si="1"/>
        <v>0</v>
      </c>
      <c r="J21" s="409"/>
      <c r="K21" s="250"/>
      <c r="L21" s="250">
        <v>81657</v>
      </c>
      <c r="M21" s="250" t="s">
        <v>1219</v>
      </c>
      <c r="N21" s="413" t="s">
        <v>1745</v>
      </c>
      <c r="O21" s="413" t="s">
        <v>1746</v>
      </c>
      <c r="P21" s="414" t="s">
        <v>1386</v>
      </c>
      <c r="Q21" s="250" t="s">
        <v>1659</v>
      </c>
      <c r="R21" s="422"/>
      <c r="S21" s="250"/>
      <c r="T21" s="250"/>
      <c r="U21" s="414" t="s">
        <v>1590</v>
      </c>
      <c r="V21" s="416"/>
      <c r="W21" s="250"/>
      <c r="X21" s="416"/>
      <c r="Y21" s="416">
        <v>1388819</v>
      </c>
      <c r="Z21" s="416">
        <v>0</v>
      </c>
      <c r="AA21" s="414"/>
      <c r="AB21" s="413" t="s">
        <v>1591</v>
      </c>
      <c r="AC21" s="417"/>
      <c r="AD21" s="413"/>
      <c r="AE21" s="250"/>
      <c r="AF21" s="413"/>
      <c r="AG21" s="413" t="s">
        <v>1747</v>
      </c>
      <c r="AH21" s="250"/>
      <c r="AI21" s="250">
        <v>0.18</v>
      </c>
      <c r="AJ21" s="250"/>
      <c r="AK21" s="250"/>
      <c r="AL21" s="250"/>
      <c r="AM21" s="250"/>
      <c r="AN21" s="250"/>
      <c r="AO21" s="250"/>
      <c r="AP21" s="409" t="s">
        <v>1724</v>
      </c>
      <c r="AQ21" s="418"/>
      <c r="AR21" s="419"/>
    </row>
    <row r="22" spans="1:44" ht="45">
      <c r="A22" s="250" t="e">
        <f>VLOOKUP(B22,Data!E:E,1,0)</f>
        <v>#N/A</v>
      </c>
      <c r="B22" s="250">
        <v>122666</v>
      </c>
      <c r="C22" s="250"/>
      <c r="D22" s="250" t="e">
        <f>VLOOKUP($I22,#REF!,1,0)</f>
        <v>#REF!</v>
      </c>
      <c r="E22" s="250" t="e">
        <f>VLOOKUP($I22,#REF!,1,0)</f>
        <v>#REF!</v>
      </c>
      <c r="F22" s="250" t="e">
        <f>VLOOKUP($I22,OKTCo!$A$3:$A$53,1,0)</f>
        <v>#N/A</v>
      </c>
      <c r="G22" s="420" t="str">
        <f t="shared" si="0"/>
        <v>Yes</v>
      </c>
      <c r="H22" s="414"/>
      <c r="I22" s="250">
        <f t="shared" si="1"/>
        <v>0</v>
      </c>
      <c r="J22" s="409"/>
      <c r="K22" s="250"/>
      <c r="L22" s="250">
        <v>81657</v>
      </c>
      <c r="M22" s="250" t="s">
        <v>1219</v>
      </c>
      <c r="N22" s="413" t="s">
        <v>1745</v>
      </c>
      <c r="O22" s="413" t="s">
        <v>1748</v>
      </c>
      <c r="P22" s="414" t="s">
        <v>1386</v>
      </c>
      <c r="Q22" s="250" t="s">
        <v>1659</v>
      </c>
      <c r="R22" s="422"/>
      <c r="S22" s="250"/>
      <c r="T22" s="250"/>
      <c r="U22" s="414" t="s">
        <v>1590</v>
      </c>
      <c r="V22" s="416"/>
      <c r="W22" s="250"/>
      <c r="X22" s="416"/>
      <c r="Y22" s="416">
        <v>10361130</v>
      </c>
      <c r="Z22" s="416">
        <v>0</v>
      </c>
      <c r="AA22" s="414"/>
      <c r="AB22" s="413" t="s">
        <v>1591</v>
      </c>
      <c r="AC22" s="417"/>
      <c r="AD22" s="413"/>
      <c r="AE22" s="250"/>
      <c r="AF22" s="413"/>
      <c r="AG22" s="413" t="s">
        <v>1749</v>
      </c>
      <c r="AH22" s="250"/>
      <c r="AI22" s="250"/>
      <c r="AJ22" s="250"/>
      <c r="AK22" s="250"/>
      <c r="AL22" s="250"/>
      <c r="AM22" s="250"/>
      <c r="AN22" s="250"/>
      <c r="AO22" s="250"/>
      <c r="AP22" s="409" t="s">
        <v>1724</v>
      </c>
      <c r="AQ22" s="418"/>
      <c r="AR22" s="419"/>
    </row>
    <row r="23" spans="1:44" ht="45">
      <c r="A23" s="250" t="e">
        <f>VLOOKUP(B23,Data!E:E,1,0)</f>
        <v>#N/A</v>
      </c>
      <c r="B23" s="250">
        <v>122713</v>
      </c>
      <c r="C23" s="250" t="s">
        <v>1539</v>
      </c>
      <c r="D23" s="250" t="e">
        <f>VLOOKUP($I23,#REF!,1,0)</f>
        <v>#REF!</v>
      </c>
      <c r="E23" s="250" t="e">
        <f>VLOOKUP($I23,#REF!,1,0)</f>
        <v>#REF!</v>
      </c>
      <c r="F23" s="250" t="e">
        <f>VLOOKUP($I23,OKTCo!$A$3:$A$53,1,0)</f>
        <v>#N/A</v>
      </c>
      <c r="G23" s="420" t="str">
        <f t="shared" si="0"/>
        <v>Yes</v>
      </c>
      <c r="H23" s="423" t="s">
        <v>1760</v>
      </c>
      <c r="I23" s="250" t="str">
        <f t="shared" si="1"/>
        <v>TP2020077</v>
      </c>
      <c r="J23" s="409" t="s">
        <v>1750</v>
      </c>
      <c r="K23" s="250">
        <v>210558</v>
      </c>
      <c r="L23" s="250">
        <v>81673</v>
      </c>
      <c r="M23" s="250" t="s">
        <v>1219</v>
      </c>
      <c r="N23" s="413" t="s">
        <v>1604</v>
      </c>
      <c r="O23" s="413" t="s">
        <v>1605</v>
      </c>
      <c r="P23" s="414" t="s">
        <v>1227</v>
      </c>
      <c r="Q23" s="250" t="s">
        <v>1652</v>
      </c>
      <c r="R23" s="415">
        <v>44713</v>
      </c>
      <c r="S23" s="415">
        <v>44713</v>
      </c>
      <c r="T23" s="415">
        <v>43980</v>
      </c>
      <c r="U23" s="414" t="s">
        <v>1606</v>
      </c>
      <c r="V23" s="416">
        <v>3160967</v>
      </c>
      <c r="W23" s="250">
        <v>2020</v>
      </c>
      <c r="X23" s="416">
        <v>3239991.1749999998</v>
      </c>
      <c r="Y23" s="416">
        <v>3160967</v>
      </c>
      <c r="Z23" s="416">
        <v>0</v>
      </c>
      <c r="AA23" s="414"/>
      <c r="AB23" s="413" t="s">
        <v>1591</v>
      </c>
      <c r="AC23" s="417">
        <v>510423</v>
      </c>
      <c r="AD23" s="413" t="s">
        <v>1671</v>
      </c>
      <c r="AE23" s="250">
        <v>512634</v>
      </c>
      <c r="AF23" s="413" t="s">
        <v>1672</v>
      </c>
      <c r="AG23" s="413" t="s">
        <v>1607</v>
      </c>
      <c r="AH23" s="250">
        <v>115</v>
      </c>
      <c r="AI23" s="250"/>
      <c r="AJ23" s="250">
        <v>0.49</v>
      </c>
      <c r="AK23" s="250"/>
      <c r="AL23" s="250"/>
      <c r="AM23" s="250" t="s">
        <v>1564</v>
      </c>
      <c r="AN23" s="250"/>
      <c r="AO23" s="250"/>
      <c r="AP23" s="409" t="s">
        <v>1737</v>
      </c>
      <c r="AQ23" s="418" t="s">
        <v>1618</v>
      </c>
      <c r="AR23" s="419" t="s">
        <v>1751</v>
      </c>
    </row>
    <row r="24" spans="1:44" ht="45">
      <c r="A24" s="250" t="e">
        <f>VLOOKUP(B24,Data!E:E,1,0)</f>
        <v>#N/A</v>
      </c>
      <c r="B24" s="250">
        <v>122730</v>
      </c>
      <c r="C24" s="250" t="s">
        <v>482</v>
      </c>
      <c r="D24" s="250" t="e">
        <f>VLOOKUP($I24,#REF!,1,0)</f>
        <v>#REF!</v>
      </c>
      <c r="E24" s="250" t="e">
        <f>VLOOKUP($I24,#REF!,1,0)</f>
        <v>#REF!</v>
      </c>
      <c r="F24" s="250" t="e">
        <f>VLOOKUP($I24,OKTCo!$A$3:$A$53,1,0)</f>
        <v>#N/A</v>
      </c>
      <c r="G24" s="420" t="str">
        <f t="shared" si="0"/>
        <v>Yes</v>
      </c>
      <c r="H24" s="425" t="s">
        <v>1701</v>
      </c>
      <c r="I24" s="250" t="str">
        <f t="shared" si="1"/>
        <v>TP2020102</v>
      </c>
      <c r="J24" s="409" t="s">
        <v>1673</v>
      </c>
      <c r="K24" s="250">
        <v>210575</v>
      </c>
      <c r="L24" s="250">
        <v>81687</v>
      </c>
      <c r="M24" s="250" t="s">
        <v>1219</v>
      </c>
      <c r="N24" s="413" t="s">
        <v>1674</v>
      </c>
      <c r="O24" s="413" t="s">
        <v>1675</v>
      </c>
      <c r="P24" s="414" t="s">
        <v>1215</v>
      </c>
      <c r="Q24" s="250" t="s">
        <v>1653</v>
      </c>
      <c r="R24" s="415">
        <v>45444</v>
      </c>
      <c r="S24" s="415">
        <v>45444</v>
      </c>
      <c r="T24" s="415">
        <v>44152</v>
      </c>
      <c r="U24" s="414" t="s">
        <v>1676</v>
      </c>
      <c r="V24" s="416">
        <v>23622577</v>
      </c>
      <c r="W24" s="250">
        <v>2021</v>
      </c>
      <c r="X24" s="416">
        <v>23622577</v>
      </c>
      <c r="Y24" s="416">
        <v>23622577</v>
      </c>
      <c r="Z24" s="416">
        <v>0</v>
      </c>
      <c r="AA24" s="414"/>
      <c r="AB24" s="413" t="s">
        <v>1591</v>
      </c>
      <c r="AC24" s="417">
        <v>507755</v>
      </c>
      <c r="AD24" s="413" t="s">
        <v>1396</v>
      </c>
      <c r="AE24" s="250">
        <v>507765</v>
      </c>
      <c r="AF24" s="413" t="s">
        <v>1678</v>
      </c>
      <c r="AG24" s="413" t="s">
        <v>1679</v>
      </c>
      <c r="AH24" s="250"/>
      <c r="AI24" s="250">
        <v>11.2</v>
      </c>
      <c r="AJ24" s="250"/>
      <c r="AK24" s="250"/>
      <c r="AL24" s="250"/>
      <c r="AM24" s="250"/>
      <c r="AN24" s="250"/>
      <c r="AO24" s="250"/>
      <c r="AP24" s="409" t="s">
        <v>1752</v>
      </c>
      <c r="AQ24" s="418"/>
      <c r="AR24" s="419" t="s">
        <v>1753</v>
      </c>
    </row>
    <row r="25" spans="1:44" ht="60">
      <c r="A25" s="250" t="e">
        <f>VLOOKUP(B25,Data!E:E,1,0)</f>
        <v>#N/A</v>
      </c>
      <c r="B25" s="250">
        <v>122796</v>
      </c>
      <c r="C25" s="250" t="s">
        <v>482</v>
      </c>
      <c r="D25" s="250" t="e">
        <f>VLOOKUP($I25,#REF!,1,0)</f>
        <v>#REF!</v>
      </c>
      <c r="E25" s="250" t="e">
        <f>VLOOKUP($I25,#REF!,1,0)</f>
        <v>#REF!</v>
      </c>
      <c r="F25" s="250" t="e">
        <f>VLOOKUP($I25,OKTCo!$A$3:$A$53,1,0)</f>
        <v>#N/A</v>
      </c>
      <c r="G25" s="420" t="str">
        <f t="shared" si="0"/>
        <v>Yes</v>
      </c>
      <c r="H25" s="425" t="s">
        <v>1648</v>
      </c>
      <c r="I25" s="250" t="str">
        <f t="shared" si="1"/>
        <v>TP2020266</v>
      </c>
      <c r="J25" s="409" t="s">
        <v>1755</v>
      </c>
      <c r="K25" s="250">
        <v>210575</v>
      </c>
      <c r="L25" s="250">
        <v>81717</v>
      </c>
      <c r="M25" s="250" t="s">
        <v>1219</v>
      </c>
      <c r="N25" s="413" t="s">
        <v>1681</v>
      </c>
      <c r="O25" s="413" t="s">
        <v>1682</v>
      </c>
      <c r="P25" s="414" t="s">
        <v>1354</v>
      </c>
      <c r="Q25" s="250" t="s">
        <v>1653</v>
      </c>
      <c r="R25" s="415">
        <v>45046</v>
      </c>
      <c r="S25" s="415">
        <v>44562</v>
      </c>
      <c r="T25" s="415">
        <v>44152</v>
      </c>
      <c r="U25" s="414" t="s">
        <v>1676</v>
      </c>
      <c r="V25" s="416">
        <v>12210634</v>
      </c>
      <c r="W25" s="250">
        <v>2021</v>
      </c>
      <c r="X25" s="416">
        <v>12210634</v>
      </c>
      <c r="Y25" s="421">
        <v>12210634</v>
      </c>
      <c r="Z25" s="416">
        <v>0</v>
      </c>
      <c r="AA25" s="414"/>
      <c r="AB25" s="413" t="s">
        <v>1677</v>
      </c>
      <c r="AC25" s="417">
        <v>511553</v>
      </c>
      <c r="AD25" s="413" t="s">
        <v>1683</v>
      </c>
      <c r="AE25" s="250"/>
      <c r="AF25" s="413"/>
      <c r="AG25" s="413" t="s">
        <v>1684</v>
      </c>
      <c r="AH25" s="250"/>
      <c r="AI25" s="250">
        <v>0.2</v>
      </c>
      <c r="AJ25" s="250"/>
      <c r="AK25" s="250"/>
      <c r="AL25" s="250"/>
      <c r="AM25" s="250"/>
      <c r="AN25" s="250"/>
      <c r="AO25" s="250"/>
      <c r="AP25" s="409" t="s">
        <v>1754</v>
      </c>
      <c r="AQ25" s="418"/>
      <c r="AR25" s="419" t="s">
        <v>1756</v>
      </c>
    </row>
    <row r="26" spans="1:44" ht="60">
      <c r="A26" s="250" t="e">
        <f>VLOOKUP(B26,Data!E:E,1,0)</f>
        <v>#N/A</v>
      </c>
      <c r="B26" s="250">
        <v>143156</v>
      </c>
      <c r="C26" s="427" t="s">
        <v>1768</v>
      </c>
      <c r="D26" s="250" t="e">
        <f>VLOOKUP($I26,#REF!,1,0)</f>
        <v>#REF!</v>
      </c>
      <c r="E26" s="250" t="e">
        <f>VLOOKUP($I26,#REF!,1,0)</f>
        <v>#REF!</v>
      </c>
      <c r="F26" s="250" t="e">
        <f>VLOOKUP($I26,OKTCo!$A$3:$A$53,1,0)</f>
        <v>#N/A</v>
      </c>
      <c r="G26" s="420" t="str">
        <f t="shared" si="0"/>
        <v>Yes</v>
      </c>
      <c r="H26" s="428" t="s">
        <v>1769</v>
      </c>
      <c r="I26" s="250" t="str">
        <f t="shared" si="1"/>
        <v>TP2020234</v>
      </c>
      <c r="J26" s="409" t="s">
        <v>1685</v>
      </c>
      <c r="K26" s="250">
        <v>210576</v>
      </c>
      <c r="L26" s="250">
        <v>91875</v>
      </c>
      <c r="M26" s="250" t="s">
        <v>1219</v>
      </c>
      <c r="N26" s="413" t="s">
        <v>1686</v>
      </c>
      <c r="O26" s="413" t="s">
        <v>1687</v>
      </c>
      <c r="P26" s="427" t="s">
        <v>1222</v>
      </c>
      <c r="Q26" s="250" t="s">
        <v>1653</v>
      </c>
      <c r="R26" s="415">
        <v>44896</v>
      </c>
      <c r="S26" s="415">
        <v>44896</v>
      </c>
      <c r="T26" s="415">
        <v>44152</v>
      </c>
      <c r="U26" s="414" t="s">
        <v>1676</v>
      </c>
      <c r="V26" s="416">
        <v>1184404</v>
      </c>
      <c r="W26" s="250">
        <v>2021</v>
      </c>
      <c r="X26" s="416">
        <v>1184404</v>
      </c>
      <c r="Y26" s="416">
        <v>1184404</v>
      </c>
      <c r="Z26" s="416">
        <v>0</v>
      </c>
      <c r="AA26" s="414"/>
      <c r="AB26" s="413" t="s">
        <v>1591</v>
      </c>
      <c r="AC26" s="417"/>
      <c r="AD26" s="413"/>
      <c r="AE26" s="250"/>
      <c r="AF26" s="413"/>
      <c r="AG26" s="413" t="s">
        <v>1689</v>
      </c>
      <c r="AH26" s="250"/>
      <c r="AI26" s="250"/>
      <c r="AJ26" s="250"/>
      <c r="AK26" s="250"/>
      <c r="AL26" s="250"/>
      <c r="AM26" s="250"/>
      <c r="AN26" s="250"/>
      <c r="AO26" s="250"/>
      <c r="AP26" s="409" t="s">
        <v>1757</v>
      </c>
      <c r="AQ26" s="418" t="s">
        <v>1758</v>
      </c>
      <c r="AR26" s="419" t="s">
        <v>1759</v>
      </c>
    </row>
  </sheetData>
  <autoFilter ref="A1:AT1" xr:uid="{00000000-0009-0000-0000-000004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4"/>
  <sheetViews>
    <sheetView zoomScale="70" zoomScaleNormal="70" workbookViewId="0">
      <pane ySplit="1" topLeftCell="A2" activePane="bottomLeft" state="frozen"/>
      <selection pane="bottomLeft" activeCell="I5" sqref="I5"/>
    </sheetView>
  </sheetViews>
  <sheetFormatPr defaultRowHeight="15"/>
  <cols>
    <col min="2" max="2" width="7.5703125" customWidth="1"/>
    <col min="3" max="3" width="15.5703125" style="385" bestFit="1" customWidth="1"/>
    <col min="4" max="7" width="15.5703125" style="385" customWidth="1"/>
    <col min="8" max="8" width="15.5703125" style="382" customWidth="1"/>
    <col min="9" max="9" width="15.5703125" style="385" customWidth="1"/>
    <col min="10" max="10" width="20.5703125" style="385" bestFit="1" customWidth="1"/>
    <col min="12" max="12" width="5.42578125" customWidth="1"/>
    <col min="13" max="13" width="6.5703125" customWidth="1"/>
    <col min="14" max="14" width="5.5703125" customWidth="1"/>
    <col min="15" max="15" width="30.5703125" customWidth="1"/>
    <col min="16" max="16" width="39.5703125" customWidth="1"/>
    <col min="17" max="17" width="15.140625" customWidth="1"/>
    <col min="18" max="18" width="9.42578125" customWidth="1"/>
    <col min="19" max="20" width="11.85546875" customWidth="1"/>
    <col min="21" max="21" width="11.5703125" customWidth="1"/>
    <col min="22" max="22" width="13.5703125" customWidth="1"/>
    <col min="23" max="23" width="14.140625" customWidth="1"/>
    <col min="24" max="24" width="13" customWidth="1"/>
    <col min="25" max="25" width="8" bestFit="1" customWidth="1"/>
    <col min="26" max="27" width="15.5703125" customWidth="1"/>
    <col min="28" max="28" width="14.42578125" customWidth="1"/>
    <col min="29" max="29" width="19.5703125" customWidth="1"/>
    <col min="30" max="30" width="21.85546875" customWidth="1"/>
    <col min="34" max="34" width="14.42578125" customWidth="1"/>
    <col min="35" max="35" width="52.5703125" customWidth="1"/>
  </cols>
  <sheetData>
    <row r="1" spans="1:43" s="263" customFormat="1" ht="240.75" customHeight="1">
      <c r="A1" s="278" t="s">
        <v>1471</v>
      </c>
      <c r="B1" s="341" t="s">
        <v>3</v>
      </c>
      <c r="C1" s="392" t="s">
        <v>1189</v>
      </c>
      <c r="D1" s="378" t="s">
        <v>1500</v>
      </c>
      <c r="E1" s="378" t="s">
        <v>1501</v>
      </c>
      <c r="F1" s="378" t="s">
        <v>1502</v>
      </c>
      <c r="G1" s="378" t="s">
        <v>1503</v>
      </c>
      <c r="H1" s="378" t="s">
        <v>1506</v>
      </c>
      <c r="I1" s="378" t="s">
        <v>1693</v>
      </c>
      <c r="J1" s="393" t="s">
        <v>1650</v>
      </c>
      <c r="K1" s="340" t="s">
        <v>1191</v>
      </c>
      <c r="L1" s="340" t="s">
        <v>1519</v>
      </c>
      <c r="M1" s="340" t="s">
        <v>2</v>
      </c>
      <c r="N1" s="340" t="s">
        <v>1470</v>
      </c>
      <c r="O1" s="340" t="s">
        <v>1192</v>
      </c>
      <c r="P1" s="340" t="s">
        <v>1193</v>
      </c>
      <c r="Q1" s="342" t="s">
        <v>1194</v>
      </c>
      <c r="R1" s="342" t="s">
        <v>1651</v>
      </c>
      <c r="S1" s="342" t="s">
        <v>1195</v>
      </c>
      <c r="T1" s="386" t="s">
        <v>1692</v>
      </c>
      <c r="U1" s="342" t="s">
        <v>1196</v>
      </c>
      <c r="V1" s="342" t="s">
        <v>1197</v>
      </c>
      <c r="W1" s="340" t="s">
        <v>1198</v>
      </c>
      <c r="X1" s="343" t="s">
        <v>1199</v>
      </c>
      <c r="Y1" s="340" t="s">
        <v>1200</v>
      </c>
      <c r="Z1" s="343" t="s">
        <v>1201</v>
      </c>
      <c r="AA1" s="343" t="s">
        <v>1202</v>
      </c>
      <c r="AB1" s="343" t="s">
        <v>1203</v>
      </c>
      <c r="AC1" s="344" t="s">
        <v>1204</v>
      </c>
      <c r="AD1" s="340" t="s">
        <v>1205</v>
      </c>
      <c r="AE1" s="340" t="s">
        <v>1206</v>
      </c>
      <c r="AF1" s="340" t="s">
        <v>1207</v>
      </c>
      <c r="AG1" s="340" t="s">
        <v>1208</v>
      </c>
      <c r="AH1" s="340" t="s">
        <v>1209</v>
      </c>
      <c r="AI1" s="340" t="s">
        <v>1210</v>
      </c>
      <c r="AJ1" s="340" t="s">
        <v>1211</v>
      </c>
      <c r="AK1" s="340" t="s">
        <v>1212</v>
      </c>
      <c r="AL1" s="340" t="s">
        <v>1213</v>
      </c>
      <c r="AM1" s="340" t="s">
        <v>1214</v>
      </c>
      <c r="AN1" s="345" t="s">
        <v>1556</v>
      </c>
      <c r="AO1" s="345" t="s">
        <v>1557</v>
      </c>
      <c r="AP1" s="345" t="s">
        <v>1558</v>
      </c>
      <c r="AQ1" s="345" t="s">
        <v>1559</v>
      </c>
    </row>
    <row r="2" spans="1:43" ht="38.25">
      <c r="A2">
        <f>VLOOKUP(B2,Data!E:E,1,0)</f>
        <v>11261</v>
      </c>
      <c r="B2" s="347">
        <v>11261</v>
      </c>
      <c r="C2" s="379"/>
      <c r="D2" s="379" t="e">
        <f>VLOOKUP(I2,#REF!,1,0)</f>
        <v>#REF!</v>
      </c>
      <c r="E2" s="379" t="e">
        <f>VLOOKUP(I2,#REF!,1,0)</f>
        <v>#REF!</v>
      </c>
      <c r="F2" s="379" t="e">
        <f>VLOOKUP(I2,OKTCo!$A$3:$A$53,1,0)</f>
        <v>#N/A</v>
      </c>
      <c r="G2" s="379" t="s">
        <v>1504</v>
      </c>
      <c r="H2" s="379" t="s">
        <v>1539</v>
      </c>
      <c r="I2" s="379" t="str">
        <f>J2</f>
        <v>TP2010092</v>
      </c>
      <c r="J2" s="380" t="s">
        <v>494</v>
      </c>
      <c r="K2" s="347">
        <v>20104</v>
      </c>
      <c r="L2" s="347"/>
      <c r="M2" s="347">
        <v>947</v>
      </c>
      <c r="N2" s="347" t="s">
        <v>1219</v>
      </c>
      <c r="O2" s="348" t="s">
        <v>1261</v>
      </c>
      <c r="P2" s="348" t="s">
        <v>1262</v>
      </c>
      <c r="Q2" s="347" t="s">
        <v>1227</v>
      </c>
      <c r="R2" s="349" t="s">
        <v>1652</v>
      </c>
      <c r="S2" s="350">
        <v>42515</v>
      </c>
      <c r="T2" s="350">
        <f>_xlfn.IFNA(VLOOKUP(B2,'Q4 2020 Initial PTP'!$B$2:$T$27,18,0),"Not Found")</f>
        <v>42515</v>
      </c>
      <c r="U2" s="350">
        <v>42156</v>
      </c>
      <c r="V2" s="351">
        <v>40415</v>
      </c>
      <c r="W2" s="348" t="s">
        <v>492</v>
      </c>
      <c r="X2" s="352">
        <v>6072000</v>
      </c>
      <c r="Y2" s="347">
        <v>2014</v>
      </c>
      <c r="Z2" s="352">
        <v>6379395</v>
      </c>
      <c r="AA2" s="352">
        <v>6072000</v>
      </c>
      <c r="AB2" s="353">
        <v>3994146.59</v>
      </c>
      <c r="AC2" s="347"/>
      <c r="AD2" s="354" t="s">
        <v>1563</v>
      </c>
      <c r="AE2" s="347">
        <v>509806</v>
      </c>
      <c r="AF2" s="347" t="s">
        <v>1263</v>
      </c>
      <c r="AG2" s="347">
        <v>509786</v>
      </c>
      <c r="AH2" s="348" t="s">
        <v>1264</v>
      </c>
      <c r="AI2" s="348" t="s">
        <v>1265</v>
      </c>
      <c r="AJ2" s="355">
        <v>138</v>
      </c>
      <c r="AK2" s="355"/>
      <c r="AL2" s="355">
        <v>4.33</v>
      </c>
      <c r="AM2" s="355"/>
      <c r="AN2" s="355" t="s">
        <v>1564</v>
      </c>
      <c r="AO2" s="355" t="s">
        <v>1564</v>
      </c>
      <c r="AP2" s="356" t="s">
        <v>1564</v>
      </c>
      <c r="AQ2" s="355" t="s">
        <v>1564</v>
      </c>
    </row>
    <row r="3" spans="1:43" ht="38.25">
      <c r="A3">
        <f>VLOOKUP(B3,Data!E:E,1,0)</f>
        <v>50718</v>
      </c>
      <c r="B3" s="347">
        <v>50718</v>
      </c>
      <c r="C3" s="379" t="s">
        <v>1521</v>
      </c>
      <c r="D3" s="379" t="e">
        <f>VLOOKUP(I3,#REF!,1,0)</f>
        <v>#REF!</v>
      </c>
      <c r="E3" s="379" t="e">
        <f>VLOOKUP(I3,#REF!,1,0)</f>
        <v>#REF!</v>
      </c>
      <c r="F3" s="379" t="e">
        <f>VLOOKUP(I3,OKTCo!$A$3:$A$53,1,0)</f>
        <v>#N/A</v>
      </c>
      <c r="G3" s="379" t="s">
        <v>1505</v>
      </c>
      <c r="H3" s="379"/>
      <c r="I3" s="379" t="str">
        <f t="shared" ref="I3:I24" si="0">J3</f>
        <v>TP2013165</v>
      </c>
      <c r="J3" s="380" t="s">
        <v>576</v>
      </c>
      <c r="K3" s="347">
        <v>200246</v>
      </c>
      <c r="L3" s="347"/>
      <c r="M3" s="347">
        <v>30573</v>
      </c>
      <c r="N3" s="347" t="s">
        <v>1219</v>
      </c>
      <c r="O3" s="348" t="s">
        <v>1363</v>
      </c>
      <c r="P3" s="348" t="s">
        <v>575</v>
      </c>
      <c r="Q3" s="347" t="s">
        <v>1215</v>
      </c>
      <c r="R3" s="355" t="s">
        <v>1653</v>
      </c>
      <c r="S3" s="350">
        <v>42907</v>
      </c>
      <c r="T3" s="350">
        <f>_xlfn.IFNA(VLOOKUP(B3,'Q4 2020 Initial PTP'!$B$2:$T$27,18,0),"Not Found")</f>
        <v>42907</v>
      </c>
      <c r="U3" s="350">
        <v>43617</v>
      </c>
      <c r="V3" s="351">
        <v>41689</v>
      </c>
      <c r="W3" s="348" t="s">
        <v>564</v>
      </c>
      <c r="X3" s="352">
        <v>6695985.9000000004</v>
      </c>
      <c r="Y3" s="347">
        <v>2014</v>
      </c>
      <c r="Z3" s="352">
        <v>7210844.4073620001</v>
      </c>
      <c r="AA3" s="352">
        <v>6695985.9000000004</v>
      </c>
      <c r="AB3" s="357">
        <v>4352349</v>
      </c>
      <c r="AC3" s="347"/>
      <c r="AD3" s="354" t="s">
        <v>1563</v>
      </c>
      <c r="AE3" s="347">
        <v>507716</v>
      </c>
      <c r="AF3" s="347" t="s">
        <v>1364</v>
      </c>
      <c r="AG3" s="347">
        <v>507730</v>
      </c>
      <c r="AH3" s="348" t="s">
        <v>1365</v>
      </c>
      <c r="AI3" s="348" t="s">
        <v>1366</v>
      </c>
      <c r="AJ3" s="355">
        <v>69</v>
      </c>
      <c r="AK3" s="355"/>
      <c r="AL3" s="355">
        <v>1.7</v>
      </c>
      <c r="AM3" s="355"/>
      <c r="AN3" s="355" t="s">
        <v>1564</v>
      </c>
      <c r="AO3" s="355" t="s">
        <v>1564</v>
      </c>
      <c r="AP3" s="356" t="s">
        <v>1564</v>
      </c>
      <c r="AQ3" s="355" t="s">
        <v>1564</v>
      </c>
    </row>
    <row r="4" spans="1:43" ht="25.5">
      <c r="A4" t="e">
        <f>VLOOKUP(B4,Data!E:E,1,0)</f>
        <v>#N/A</v>
      </c>
      <c r="B4" s="347">
        <v>51096</v>
      </c>
      <c r="C4" s="379"/>
      <c r="D4" s="379" t="e">
        <f>VLOOKUP(I4,#REF!,1,0)</f>
        <v>#REF!</v>
      </c>
      <c r="E4" s="379" t="e">
        <f>VLOOKUP(I4,#REF!,1,0)</f>
        <v>#REF!</v>
      </c>
      <c r="F4" s="379" t="str">
        <f>VLOOKUP(I4,OKTCo!$A$3:$A$53,1,0)</f>
        <v>TP2015118</v>
      </c>
      <c r="G4" s="379" t="s">
        <v>1505</v>
      </c>
      <c r="H4" s="379"/>
      <c r="I4" s="379" t="str">
        <f t="shared" si="0"/>
        <v>TP2015118</v>
      </c>
      <c r="J4" s="380" t="s">
        <v>1423</v>
      </c>
      <c r="K4" s="347">
        <v>200382</v>
      </c>
      <c r="L4" s="347"/>
      <c r="M4" s="347">
        <v>30809</v>
      </c>
      <c r="N4" s="347" t="s">
        <v>1219</v>
      </c>
      <c r="O4" s="348" t="s">
        <v>1424</v>
      </c>
      <c r="P4" s="348" t="s">
        <v>1425</v>
      </c>
      <c r="Q4" s="347" t="s">
        <v>1215</v>
      </c>
      <c r="R4" s="349" t="s">
        <v>1652</v>
      </c>
      <c r="S4" s="350">
        <v>43993</v>
      </c>
      <c r="T4" s="350">
        <f>_xlfn.IFNA(VLOOKUP(B4,'Q4 2020 Initial PTP'!$B$2:$T$27,18,0),"Not Found")</f>
        <v>43993</v>
      </c>
      <c r="U4" s="350">
        <v>44348</v>
      </c>
      <c r="V4" s="351">
        <v>42472</v>
      </c>
      <c r="W4" s="348" t="s">
        <v>1250</v>
      </c>
      <c r="X4" s="352">
        <v>4319501</v>
      </c>
      <c r="Y4" s="347">
        <v>2016</v>
      </c>
      <c r="Z4" s="352">
        <v>4767920.8821679996</v>
      </c>
      <c r="AA4" s="352">
        <v>6445009</v>
      </c>
      <c r="AB4" s="358">
        <v>6193883</v>
      </c>
      <c r="AC4" s="347"/>
      <c r="AD4" s="354" t="s">
        <v>1563</v>
      </c>
      <c r="AE4" s="347">
        <v>505610</v>
      </c>
      <c r="AF4" s="347" t="s">
        <v>1426</v>
      </c>
      <c r="AG4" s="347">
        <v>509757</v>
      </c>
      <c r="AH4" s="348" t="s">
        <v>1427</v>
      </c>
      <c r="AI4" s="348" t="s">
        <v>1428</v>
      </c>
      <c r="AJ4" s="355">
        <v>138</v>
      </c>
      <c r="AK4" s="355">
        <v>2</v>
      </c>
      <c r="AL4" s="355">
        <v>2</v>
      </c>
      <c r="AM4" s="355">
        <v>2</v>
      </c>
      <c r="AN4" s="356" t="s">
        <v>1564</v>
      </c>
      <c r="AO4" s="355" t="s">
        <v>1564</v>
      </c>
      <c r="AP4" s="356" t="s">
        <v>1564</v>
      </c>
      <c r="AQ4" s="355" t="s">
        <v>1564</v>
      </c>
    </row>
    <row r="5" spans="1:43" ht="25.5">
      <c r="A5" t="e">
        <f>VLOOKUP(B5,Data!E:E,1,0)</f>
        <v>#N/A</v>
      </c>
      <c r="B5" s="347">
        <v>51446</v>
      </c>
      <c r="C5" s="379" t="s">
        <v>1521</v>
      </c>
      <c r="D5" s="379" t="e">
        <f>VLOOKUP(I5,#REF!,1,0)</f>
        <v>#REF!</v>
      </c>
      <c r="E5" s="379" t="e">
        <f>VLOOKUP(I5,#REF!,1,0)</f>
        <v>#REF!</v>
      </c>
      <c r="F5" s="379" t="e">
        <f>VLOOKUP(I5,OKTCo!$A$3:$A$53,1,0)</f>
        <v>#N/A</v>
      </c>
      <c r="G5" s="379" t="s">
        <v>1505</v>
      </c>
      <c r="H5" s="379"/>
      <c r="I5" s="387" t="s">
        <v>613</v>
      </c>
      <c r="J5" s="380" t="s">
        <v>1654</v>
      </c>
      <c r="K5" s="347">
        <v>200386</v>
      </c>
      <c r="L5" s="347"/>
      <c r="M5" s="347">
        <v>31003</v>
      </c>
      <c r="N5" s="347" t="s">
        <v>1219</v>
      </c>
      <c r="O5" s="348" t="s">
        <v>1526</v>
      </c>
      <c r="P5" s="348" t="s">
        <v>258</v>
      </c>
      <c r="Q5" s="347" t="s">
        <v>1215</v>
      </c>
      <c r="R5" s="355" t="s">
        <v>1653</v>
      </c>
      <c r="S5" s="350">
        <v>42648</v>
      </c>
      <c r="T5" s="350">
        <f>_xlfn.IFNA(VLOOKUP(B5,'Q4 2020 Initial PTP'!$B$2:$T$27,18,0),"Not Found")</f>
        <v>42648</v>
      </c>
      <c r="U5" s="350">
        <v>42887</v>
      </c>
      <c r="V5" s="351">
        <v>42507</v>
      </c>
      <c r="W5" s="348" t="s">
        <v>1216</v>
      </c>
      <c r="X5" s="352">
        <v>518011.16</v>
      </c>
      <c r="Y5" s="347">
        <v>2016</v>
      </c>
      <c r="Z5" s="352">
        <v>518011.16</v>
      </c>
      <c r="AA5" s="352">
        <v>518011.16</v>
      </c>
      <c r="AB5" s="359">
        <v>183230.63</v>
      </c>
      <c r="AC5" s="358"/>
      <c r="AD5" s="354" t="s">
        <v>1563</v>
      </c>
      <c r="AE5" s="347">
        <v>510396</v>
      </c>
      <c r="AF5" s="347" t="s">
        <v>1237</v>
      </c>
      <c r="AG5" s="347"/>
      <c r="AH5" s="348"/>
      <c r="AI5" s="348" t="s">
        <v>1238</v>
      </c>
      <c r="AJ5" s="355">
        <v>138</v>
      </c>
      <c r="AK5" s="355"/>
      <c r="AL5" s="355"/>
      <c r="AM5" s="355"/>
      <c r="AN5" s="355" t="s">
        <v>1564</v>
      </c>
      <c r="AO5" s="355" t="s">
        <v>1564</v>
      </c>
      <c r="AP5" s="356" t="s">
        <v>1564</v>
      </c>
      <c r="AQ5" s="355" t="s">
        <v>1564</v>
      </c>
    </row>
    <row r="6" spans="1:43" ht="38.25">
      <c r="A6" t="e">
        <f>VLOOKUP(B6,Data!E:E,1,0)</f>
        <v>#N/A</v>
      </c>
      <c r="B6" s="347">
        <v>51558</v>
      </c>
      <c r="C6" s="379"/>
      <c r="D6" s="379" t="e">
        <f>VLOOKUP(I6,#REF!,1,0)</f>
        <v>#REF!</v>
      </c>
      <c r="E6" s="379" t="e">
        <f>VLOOKUP(I6,#REF!,1,0)</f>
        <v>#REF!</v>
      </c>
      <c r="F6" s="379" t="e">
        <f>VLOOKUP(I6,OKTCo!$A$3:$A$53,1,0)</f>
        <v>#N/A</v>
      </c>
      <c r="G6" s="379" t="s">
        <v>1504</v>
      </c>
      <c r="H6" s="379" t="s">
        <v>1217</v>
      </c>
      <c r="I6" s="379" t="str">
        <f t="shared" si="0"/>
        <v>TA2011012</v>
      </c>
      <c r="J6" s="380" t="s">
        <v>1218</v>
      </c>
      <c r="K6" s="347">
        <v>200386</v>
      </c>
      <c r="L6" s="347"/>
      <c r="M6" s="347">
        <v>31057</v>
      </c>
      <c r="N6" s="347" t="s">
        <v>1219</v>
      </c>
      <c r="O6" s="348" t="s">
        <v>1520</v>
      </c>
      <c r="P6" s="348" t="s">
        <v>1221</v>
      </c>
      <c r="Q6" s="347" t="s">
        <v>1222</v>
      </c>
      <c r="R6" s="349" t="s">
        <v>1653</v>
      </c>
      <c r="S6" s="350">
        <v>43817</v>
      </c>
      <c r="T6" s="350">
        <f>_xlfn.IFNA(VLOOKUP(B6,'Q4 2020 Initial PTP'!$B$2:$T$27,18,0),"Not Found")</f>
        <v>43817</v>
      </c>
      <c r="U6" s="350">
        <v>42887</v>
      </c>
      <c r="V6" s="351">
        <v>42507</v>
      </c>
      <c r="W6" s="348" t="s">
        <v>1216</v>
      </c>
      <c r="X6" s="352">
        <v>13512896.75</v>
      </c>
      <c r="Y6" s="347">
        <v>2016</v>
      </c>
      <c r="Z6" s="352">
        <v>14551911.759103</v>
      </c>
      <c r="AA6" s="352">
        <v>11805970.48</v>
      </c>
      <c r="AB6" s="359">
        <v>8544022.0800000001</v>
      </c>
      <c r="AC6" s="358" t="s">
        <v>1655</v>
      </c>
      <c r="AD6" s="354" t="s">
        <v>1563</v>
      </c>
      <c r="AE6" s="347">
        <v>510912</v>
      </c>
      <c r="AF6" s="347" t="s">
        <v>1223</v>
      </c>
      <c r="AG6" s="347">
        <v>510899</v>
      </c>
      <c r="AH6" s="348" t="s">
        <v>1224</v>
      </c>
      <c r="AI6" s="348" t="s">
        <v>1225</v>
      </c>
      <c r="AJ6" s="355">
        <v>69</v>
      </c>
      <c r="AK6" s="355"/>
      <c r="AL6" s="355"/>
      <c r="AM6" s="355"/>
      <c r="AN6" s="356" t="s">
        <v>1564</v>
      </c>
      <c r="AO6" s="355" t="s">
        <v>1564</v>
      </c>
      <c r="AP6" s="356" t="s">
        <v>1564</v>
      </c>
      <c r="AQ6" s="355" t="s">
        <v>1564</v>
      </c>
    </row>
    <row r="7" spans="1:43" ht="38.25">
      <c r="A7" t="e">
        <f>VLOOKUP(B7,Data!E:E,1,0)</f>
        <v>#N/A</v>
      </c>
      <c r="B7" s="347">
        <v>51559</v>
      </c>
      <c r="C7" s="379"/>
      <c r="D7" s="379" t="e">
        <f>VLOOKUP(I7,#REF!,1,0)</f>
        <v>#REF!</v>
      </c>
      <c r="E7" s="379" t="e">
        <f>VLOOKUP(I7,#REF!,1,0)</f>
        <v>#REF!</v>
      </c>
      <c r="F7" s="379" t="e">
        <f>VLOOKUP(I7,OKTCo!$A$3:$A$53,1,0)</f>
        <v>#N/A</v>
      </c>
      <c r="G7" s="379" t="s">
        <v>1504</v>
      </c>
      <c r="H7" s="379" t="s">
        <v>1217</v>
      </c>
      <c r="I7" s="379" t="str">
        <f t="shared" si="0"/>
        <v>TA2011012</v>
      </c>
      <c r="J7" s="380" t="s">
        <v>1218</v>
      </c>
      <c r="K7" s="347">
        <v>200386</v>
      </c>
      <c r="L7" s="347"/>
      <c r="M7" s="347">
        <v>31057</v>
      </c>
      <c r="N7" s="347" t="s">
        <v>1219</v>
      </c>
      <c r="O7" s="348" t="s">
        <v>1520</v>
      </c>
      <c r="P7" s="348" t="s">
        <v>1229</v>
      </c>
      <c r="Q7" s="347" t="s">
        <v>1222</v>
      </c>
      <c r="R7" s="349" t="s">
        <v>1653</v>
      </c>
      <c r="S7" s="350">
        <v>44885</v>
      </c>
      <c r="T7" s="350">
        <f>_xlfn.IFNA(VLOOKUP(B7,'Q4 2020 Initial PTP'!$B$2:$T$27,18,0),"Not Found")</f>
        <v>44885</v>
      </c>
      <c r="U7" s="350">
        <v>42887</v>
      </c>
      <c r="V7" s="351">
        <v>42507</v>
      </c>
      <c r="W7" s="348" t="s">
        <v>1216</v>
      </c>
      <c r="X7" s="352">
        <v>15146463.699999999</v>
      </c>
      <c r="Y7" s="347">
        <v>2016</v>
      </c>
      <c r="Z7" s="352">
        <v>17136833.382647</v>
      </c>
      <c r="AA7" s="352">
        <v>15595092.289999999</v>
      </c>
      <c r="AB7" s="359">
        <v>9226023.9199999999</v>
      </c>
      <c r="AC7" s="360" t="s">
        <v>1655</v>
      </c>
      <c r="AD7" s="354" t="s">
        <v>1568</v>
      </c>
      <c r="AE7" s="347">
        <v>510912</v>
      </c>
      <c r="AF7" s="347" t="s">
        <v>1223</v>
      </c>
      <c r="AG7" s="347">
        <v>510885</v>
      </c>
      <c r="AH7" s="348" t="s">
        <v>1230</v>
      </c>
      <c r="AI7" s="348" t="s">
        <v>1231</v>
      </c>
      <c r="AJ7" s="355">
        <v>69</v>
      </c>
      <c r="AK7" s="355"/>
      <c r="AL7" s="355"/>
      <c r="AM7" s="355"/>
      <c r="AN7" s="355"/>
      <c r="AO7" s="355" t="s">
        <v>1564</v>
      </c>
      <c r="AP7" s="355" t="s">
        <v>1565</v>
      </c>
      <c r="AQ7" s="355" t="s">
        <v>1564</v>
      </c>
    </row>
    <row r="8" spans="1:43" ht="38.25">
      <c r="A8" t="e">
        <f>VLOOKUP(B8,Data!E:E,1,0)</f>
        <v>#N/A</v>
      </c>
      <c r="B8" s="347">
        <v>51560</v>
      </c>
      <c r="C8" s="379"/>
      <c r="D8" s="379" t="e">
        <f>VLOOKUP(I8,#REF!,1,0)</f>
        <v>#REF!</v>
      </c>
      <c r="E8" s="379" t="e">
        <f>VLOOKUP(I8,#REF!,1,0)</f>
        <v>#REF!</v>
      </c>
      <c r="F8" s="379" t="e">
        <f>VLOOKUP(I8,OKTCo!$A$3:$A$53,1,0)</f>
        <v>#N/A</v>
      </c>
      <c r="G8" s="379" t="s">
        <v>1504</v>
      </c>
      <c r="H8" s="379" t="s">
        <v>1217</v>
      </c>
      <c r="I8" s="379" t="str">
        <f t="shared" si="0"/>
        <v>TA2011012</v>
      </c>
      <c r="J8" s="380" t="s">
        <v>1218</v>
      </c>
      <c r="K8" s="347">
        <v>200386</v>
      </c>
      <c r="L8" s="347"/>
      <c r="M8" s="347">
        <v>31057</v>
      </c>
      <c r="N8" s="347" t="s">
        <v>1219</v>
      </c>
      <c r="O8" s="348" t="s">
        <v>1520</v>
      </c>
      <c r="P8" s="348" t="s">
        <v>1233</v>
      </c>
      <c r="Q8" s="347" t="s">
        <v>1222</v>
      </c>
      <c r="R8" s="349" t="s">
        <v>1653</v>
      </c>
      <c r="S8" s="350">
        <v>44885</v>
      </c>
      <c r="T8" s="350">
        <f>_xlfn.IFNA(VLOOKUP(B8,'Q4 2020 Initial PTP'!$B$2:$T$27,18,0),"Not Found")</f>
        <v>44885</v>
      </c>
      <c r="U8" s="350">
        <v>42887</v>
      </c>
      <c r="V8" s="351">
        <v>42507</v>
      </c>
      <c r="W8" s="348" t="s">
        <v>1216</v>
      </c>
      <c r="X8" s="352">
        <v>21668581.75</v>
      </c>
      <c r="Y8" s="347">
        <v>2016</v>
      </c>
      <c r="Z8" s="352">
        <v>24516011.291005999</v>
      </c>
      <c r="AA8" s="352">
        <v>21981547.800000001</v>
      </c>
      <c r="AB8" s="359"/>
      <c r="AC8" s="348"/>
      <c r="AD8" s="354" t="s">
        <v>1568</v>
      </c>
      <c r="AE8" s="347">
        <v>510882</v>
      </c>
      <c r="AF8" s="347" t="s">
        <v>1234</v>
      </c>
      <c r="AG8" s="347">
        <v>510885</v>
      </c>
      <c r="AH8" s="348" t="s">
        <v>1230</v>
      </c>
      <c r="AI8" s="348" t="s">
        <v>1235</v>
      </c>
      <c r="AJ8" s="355">
        <v>69</v>
      </c>
      <c r="AK8" s="355"/>
      <c r="AL8" s="355"/>
      <c r="AM8" s="355"/>
      <c r="AN8" s="355"/>
      <c r="AO8" s="355" t="s">
        <v>1564</v>
      </c>
      <c r="AP8" s="355" t="s">
        <v>1565</v>
      </c>
      <c r="AQ8" s="355" t="s">
        <v>1564</v>
      </c>
    </row>
    <row r="9" spans="1:43" ht="25.5">
      <c r="A9" t="e">
        <f>VLOOKUP(B9,Data!E:E,1,0)</f>
        <v>#N/A</v>
      </c>
      <c r="B9" s="347">
        <v>61858</v>
      </c>
      <c r="C9" s="379" t="s">
        <v>1521</v>
      </c>
      <c r="D9" s="379" t="e">
        <f>VLOOKUP(I9,#REF!,1,0)</f>
        <v>#REF!</v>
      </c>
      <c r="E9" s="379" t="e">
        <f>VLOOKUP(I9,#REF!,1,0)</f>
        <v>#REF!</v>
      </c>
      <c r="F9" s="379" t="e">
        <f>VLOOKUP(I9,OKTCo!$A$3:$A$53,1,0)</f>
        <v>#N/A</v>
      </c>
      <c r="G9" s="379" t="s">
        <v>1505</v>
      </c>
      <c r="H9" s="379"/>
      <c r="I9" s="379" t="str">
        <f t="shared" si="0"/>
        <v>TP2017011</v>
      </c>
      <c r="J9" s="380" t="s">
        <v>1456</v>
      </c>
      <c r="K9" s="347">
        <v>200446</v>
      </c>
      <c r="L9" s="347"/>
      <c r="M9" s="347">
        <v>41202</v>
      </c>
      <c r="N9" s="347" t="s">
        <v>1219</v>
      </c>
      <c r="O9" s="348" t="s">
        <v>1457</v>
      </c>
      <c r="P9" s="348" t="s">
        <v>1458</v>
      </c>
      <c r="Q9" s="347" t="s">
        <v>1215</v>
      </c>
      <c r="R9" s="349" t="s">
        <v>1653</v>
      </c>
      <c r="S9" s="350">
        <v>43819</v>
      </c>
      <c r="T9" s="350">
        <f>_xlfn.IFNA(VLOOKUP(B9,'Q4 2020 Initial PTP'!$B$2:$T$27,18,0),"Not Found")</f>
        <v>43819</v>
      </c>
      <c r="U9" s="350">
        <v>43252</v>
      </c>
      <c r="V9" s="351">
        <v>42867</v>
      </c>
      <c r="W9" s="348" t="s">
        <v>1359</v>
      </c>
      <c r="X9" s="352">
        <v>6014381.1299999999</v>
      </c>
      <c r="Y9" s="347">
        <v>2017</v>
      </c>
      <c r="Z9" s="352">
        <v>6318859.1747059999</v>
      </c>
      <c r="AA9" s="352">
        <v>7238795</v>
      </c>
      <c r="AB9" s="359">
        <v>8151314</v>
      </c>
      <c r="AC9" s="358"/>
      <c r="AD9" s="354" t="s">
        <v>1563</v>
      </c>
      <c r="AE9" s="347">
        <v>509811</v>
      </c>
      <c r="AF9" s="347" t="s">
        <v>1459</v>
      </c>
      <c r="AG9" s="347">
        <v>509831</v>
      </c>
      <c r="AH9" s="348" t="s">
        <v>1460</v>
      </c>
      <c r="AI9" s="348" t="s">
        <v>1461</v>
      </c>
      <c r="AJ9" s="355">
        <v>138</v>
      </c>
      <c r="AK9" s="355">
        <v>1.8</v>
      </c>
      <c r="AL9" s="355"/>
      <c r="AM9" s="355"/>
      <c r="AN9" s="356" t="s">
        <v>1564</v>
      </c>
      <c r="AO9" s="355" t="s">
        <v>1564</v>
      </c>
      <c r="AP9" s="356" t="s">
        <v>1564</v>
      </c>
      <c r="AQ9" s="355" t="s">
        <v>1564</v>
      </c>
    </row>
    <row r="10" spans="1:43">
      <c r="A10" t="e">
        <f>VLOOKUP(B10,Data!E:E,1,0)</f>
        <v>#N/A</v>
      </c>
      <c r="B10" s="347">
        <v>72066</v>
      </c>
      <c r="C10" s="379" t="s">
        <v>1521</v>
      </c>
      <c r="D10" s="379" t="e">
        <f>VLOOKUP(I10,#REF!,1,0)</f>
        <v>#REF!</v>
      </c>
      <c r="E10" s="379" t="e">
        <f>VLOOKUP(I10,#REF!,1,0)</f>
        <v>#REF!</v>
      </c>
      <c r="F10" s="379" t="e">
        <f>VLOOKUP(I10,OKTCo!$A$3:$A$53,1,0)</f>
        <v>#N/A</v>
      </c>
      <c r="G10" s="379" t="s">
        <v>1505</v>
      </c>
      <c r="H10" s="379"/>
      <c r="I10" s="387" t="s">
        <v>1522</v>
      </c>
      <c r="J10" s="381" t="s">
        <v>1656</v>
      </c>
      <c r="K10" s="347">
        <v>210491</v>
      </c>
      <c r="L10" s="347"/>
      <c r="M10" s="347">
        <v>51300</v>
      </c>
      <c r="N10" s="347" t="s">
        <v>1219</v>
      </c>
      <c r="O10" s="348" t="s">
        <v>1523</v>
      </c>
      <c r="P10" s="348" t="s">
        <v>1524</v>
      </c>
      <c r="Q10" s="347" t="s">
        <v>1215</v>
      </c>
      <c r="R10" s="349" t="s">
        <v>1653</v>
      </c>
      <c r="S10" s="350">
        <v>43566</v>
      </c>
      <c r="T10" s="350">
        <f>_xlfn.IFNA(VLOOKUP(B10,'Q4 2020 Initial PTP'!$B$2:$T$27,18,0),"Not Found")</f>
        <v>43566</v>
      </c>
      <c r="U10" s="350">
        <v>43617</v>
      </c>
      <c r="V10" s="351">
        <v>43329</v>
      </c>
      <c r="W10" s="348" t="s">
        <v>1572</v>
      </c>
      <c r="X10" s="352">
        <v>3357600</v>
      </c>
      <c r="Y10" s="347">
        <v>2018</v>
      </c>
      <c r="Z10" s="352">
        <v>3441540</v>
      </c>
      <c r="AA10" s="352">
        <v>3357600</v>
      </c>
      <c r="AB10" s="359">
        <v>1922898.94</v>
      </c>
      <c r="AC10" s="357" t="s">
        <v>1655</v>
      </c>
      <c r="AD10" s="354" t="s">
        <v>1563</v>
      </c>
      <c r="AE10" s="347">
        <v>504185</v>
      </c>
      <c r="AF10" s="347" t="s">
        <v>1657</v>
      </c>
      <c r="AG10" s="347">
        <v>504032</v>
      </c>
      <c r="AH10" s="348" t="s">
        <v>1658</v>
      </c>
      <c r="AI10" s="348" t="s">
        <v>1528</v>
      </c>
      <c r="AJ10" s="355">
        <v>69</v>
      </c>
      <c r="AK10" s="355"/>
      <c r="AL10" s="355"/>
      <c r="AM10" s="355"/>
      <c r="AN10" s="355" t="s">
        <v>1564</v>
      </c>
      <c r="AO10" s="355" t="s">
        <v>1564</v>
      </c>
      <c r="AP10" s="356" t="s">
        <v>1564</v>
      </c>
      <c r="AQ10" s="355" t="s">
        <v>1564</v>
      </c>
    </row>
    <row r="11" spans="1:43" ht="306">
      <c r="A11" t="e">
        <f>VLOOKUP(B11,Data!E:E,1,0)</f>
        <v>#N/A</v>
      </c>
      <c r="B11" s="347">
        <v>82137</v>
      </c>
      <c r="C11" s="379"/>
      <c r="D11" s="379" t="e">
        <f>VLOOKUP(I11,#REF!,1,0)</f>
        <v>#REF!</v>
      </c>
      <c r="E11" s="379" t="e">
        <f>VLOOKUP(I11,#REF!,1,0)</f>
        <v>#REF!</v>
      </c>
      <c r="F11" s="379" t="e">
        <f>VLOOKUP(I11,OKTCo!$A$3:$A$53,1,0)</f>
        <v>#N/A</v>
      </c>
      <c r="G11" s="379" t="s">
        <v>1504</v>
      </c>
      <c r="H11" s="379" t="s">
        <v>1509</v>
      </c>
      <c r="I11" s="379" t="str">
        <f t="shared" si="0"/>
        <v>TP2017247</v>
      </c>
      <c r="J11" s="380" t="s">
        <v>1489</v>
      </c>
      <c r="K11" s="347"/>
      <c r="L11" s="347"/>
      <c r="M11" s="347">
        <v>51337</v>
      </c>
      <c r="N11" s="347" t="s">
        <v>1219</v>
      </c>
      <c r="O11" s="348" t="s">
        <v>1490</v>
      </c>
      <c r="P11" s="348" t="s">
        <v>1491</v>
      </c>
      <c r="Q11" s="347" t="s">
        <v>1386</v>
      </c>
      <c r="R11" s="349" t="s">
        <v>1659</v>
      </c>
      <c r="S11" s="350">
        <v>44104</v>
      </c>
      <c r="T11" s="350">
        <f>_xlfn.IFNA(VLOOKUP(B11,'Q4 2020 Initial PTP'!$B$2:$T$27,18,0),"Not Found")</f>
        <v>44196</v>
      </c>
      <c r="U11" s="350"/>
      <c r="V11" s="351"/>
      <c r="W11" s="348" t="s">
        <v>1590</v>
      </c>
      <c r="X11" s="352"/>
      <c r="Y11" s="347"/>
      <c r="Z11" s="352"/>
      <c r="AA11" s="352">
        <v>700000</v>
      </c>
      <c r="AB11" s="352">
        <v>0</v>
      </c>
      <c r="AC11" s="357"/>
      <c r="AD11" s="354" t="s">
        <v>1563</v>
      </c>
      <c r="AE11" s="347"/>
      <c r="AF11" s="347"/>
      <c r="AG11" s="347"/>
      <c r="AH11" s="348"/>
      <c r="AI11" s="348" t="s">
        <v>1492</v>
      </c>
      <c r="AJ11" s="355"/>
      <c r="AK11" s="355"/>
      <c r="AL11" s="355"/>
      <c r="AM11" s="355"/>
      <c r="AN11" s="361"/>
      <c r="AO11" s="355" t="s">
        <v>1564</v>
      </c>
      <c r="AP11" s="361" t="s">
        <v>1565</v>
      </c>
      <c r="AQ11" s="355" t="s">
        <v>1564</v>
      </c>
    </row>
    <row r="12" spans="1:43" ht="255.75">
      <c r="A12" t="e">
        <f>VLOOKUP(B12,Data!E:E,1,0)</f>
        <v>#N/A</v>
      </c>
      <c r="B12" s="362">
        <v>82138</v>
      </c>
      <c r="C12" s="379"/>
      <c r="D12" s="379" t="e">
        <f>VLOOKUP(I12,#REF!,1,0)</f>
        <v>#REF!</v>
      </c>
      <c r="E12" s="379" t="e">
        <f>VLOOKUP(I12,#REF!,1,0)</f>
        <v>#REF!</v>
      </c>
      <c r="F12" s="379" t="e">
        <f>VLOOKUP(I12,OKTCo!$A$3:$A$53,1,0)</f>
        <v>#N/A</v>
      </c>
      <c r="G12" s="379" t="s">
        <v>1504</v>
      </c>
      <c r="H12" s="379" t="s">
        <v>1509</v>
      </c>
      <c r="I12" s="379" t="str">
        <f t="shared" si="0"/>
        <v>TP2017247</v>
      </c>
      <c r="J12" s="380" t="s">
        <v>1489</v>
      </c>
      <c r="K12" s="362"/>
      <c r="L12" s="362"/>
      <c r="M12" s="362">
        <v>51337</v>
      </c>
      <c r="N12" s="362" t="s">
        <v>1219</v>
      </c>
      <c r="O12" s="363" t="s">
        <v>1490</v>
      </c>
      <c r="P12" s="363" t="s">
        <v>1493</v>
      </c>
      <c r="Q12" s="362" t="s">
        <v>1386</v>
      </c>
      <c r="R12" s="364" t="s">
        <v>1659</v>
      </c>
      <c r="S12" s="365">
        <v>44104</v>
      </c>
      <c r="T12" s="350">
        <f>_xlfn.IFNA(VLOOKUP(B12,'Q4 2020 Initial PTP'!$B$2:$T$27,18,0),"Not Found")</f>
        <v>44196</v>
      </c>
      <c r="U12" s="365"/>
      <c r="V12" s="366"/>
      <c r="W12" s="363" t="s">
        <v>1590</v>
      </c>
      <c r="X12" s="367"/>
      <c r="Y12" s="362"/>
      <c r="Z12" s="367"/>
      <c r="AA12" s="367">
        <v>8700000</v>
      </c>
      <c r="AB12" s="367">
        <v>0</v>
      </c>
      <c r="AC12" s="368"/>
      <c r="AD12" s="369" t="s">
        <v>1563</v>
      </c>
      <c r="AE12" s="362"/>
      <c r="AF12" s="362"/>
      <c r="AG12" s="362"/>
      <c r="AH12" s="363"/>
      <c r="AI12" s="363" t="s">
        <v>1494</v>
      </c>
      <c r="AJ12" s="364"/>
      <c r="AK12" s="364"/>
      <c r="AL12" s="364"/>
      <c r="AM12" s="364"/>
      <c r="AN12" s="361"/>
      <c r="AO12" s="355" t="s">
        <v>1564</v>
      </c>
      <c r="AP12" s="361" t="s">
        <v>1565</v>
      </c>
      <c r="AQ12" s="355" t="s">
        <v>1564</v>
      </c>
    </row>
    <row r="13" spans="1:43" ht="25.5">
      <c r="A13" t="e">
        <f>VLOOKUP(B13,Data!E:E,1,0)</f>
        <v>#N/A</v>
      </c>
      <c r="B13" s="347">
        <v>112360</v>
      </c>
      <c r="C13" s="379" t="s">
        <v>1521</v>
      </c>
      <c r="D13" s="379" t="e">
        <f>VLOOKUP(I13,#REF!,1,0)</f>
        <v>#REF!</v>
      </c>
      <c r="E13" s="379" t="e">
        <f>VLOOKUP(I13,#REF!,1,0)</f>
        <v>#REF!</v>
      </c>
      <c r="F13" s="379" t="e">
        <f>VLOOKUP(I13,OKTCo!$A$3:$A$53,1,0)</f>
        <v>#N/A</v>
      </c>
      <c r="G13" s="387" t="s">
        <v>1504</v>
      </c>
      <c r="H13" s="391" t="s">
        <v>1648</v>
      </c>
      <c r="I13" s="379" t="str">
        <f t="shared" si="0"/>
        <v>TP2019245</v>
      </c>
      <c r="J13" s="380" t="s">
        <v>1610</v>
      </c>
      <c r="K13" s="347">
        <v>210544</v>
      </c>
      <c r="L13" s="347"/>
      <c r="M13" s="347">
        <v>81500</v>
      </c>
      <c r="N13" s="347" t="s">
        <v>1219</v>
      </c>
      <c r="O13" s="348" t="s">
        <v>1612</v>
      </c>
      <c r="P13" s="348" t="s">
        <v>1613</v>
      </c>
      <c r="Q13" s="347" t="s">
        <v>1215</v>
      </c>
      <c r="R13" s="349" t="s">
        <v>1653</v>
      </c>
      <c r="S13" s="350">
        <v>45047</v>
      </c>
      <c r="T13" s="350">
        <f>_xlfn.IFNA(VLOOKUP(B13,'Q4 2020 Initial PTP'!$B$2:$T$27,18,0),"Not Found")</f>
        <v>44866</v>
      </c>
      <c r="U13" s="350">
        <v>44348</v>
      </c>
      <c r="V13" s="351">
        <v>43787</v>
      </c>
      <c r="W13" s="348" t="s">
        <v>1578</v>
      </c>
      <c r="X13" s="352">
        <v>16288000</v>
      </c>
      <c r="Y13" s="347">
        <v>2020</v>
      </c>
      <c r="Z13" s="352">
        <v>16695200</v>
      </c>
      <c r="AA13" s="352">
        <v>33619929</v>
      </c>
      <c r="AB13" s="352">
        <v>0</v>
      </c>
      <c r="AC13" s="348"/>
      <c r="AD13" s="354" t="s">
        <v>563</v>
      </c>
      <c r="AE13" s="347">
        <v>509783</v>
      </c>
      <c r="AF13" s="347" t="s">
        <v>1660</v>
      </c>
      <c r="AG13" s="347"/>
      <c r="AH13" s="348"/>
      <c r="AI13" s="348" t="s">
        <v>1614</v>
      </c>
      <c r="AJ13" s="355">
        <v>138</v>
      </c>
      <c r="AK13" s="355">
        <v>1.56</v>
      </c>
      <c r="AL13" s="355"/>
      <c r="AM13" s="355"/>
      <c r="AN13" s="355"/>
      <c r="AO13" s="355" t="s">
        <v>1564</v>
      </c>
      <c r="AP13" s="355"/>
      <c r="AQ13" s="355" t="s">
        <v>1564</v>
      </c>
    </row>
    <row r="14" spans="1:43" ht="25.5">
      <c r="A14" t="e">
        <f>VLOOKUP(B14,Data!E:E,1,0)</f>
        <v>#N/A</v>
      </c>
      <c r="B14" s="347">
        <v>112361</v>
      </c>
      <c r="C14" s="379" t="s">
        <v>1521</v>
      </c>
      <c r="D14" s="379" t="e">
        <f>VLOOKUP(I14,#REF!,1,0)</f>
        <v>#REF!</v>
      </c>
      <c r="E14" s="379" t="e">
        <f>VLOOKUP(I14,#REF!,1,0)</f>
        <v>#REF!</v>
      </c>
      <c r="F14" s="379" t="e">
        <f>VLOOKUP(I14,OKTCo!$A$3:$A$53,1,0)</f>
        <v>#N/A</v>
      </c>
      <c r="G14" s="387" t="s">
        <v>1504</v>
      </c>
      <c r="H14" s="391" t="s">
        <v>1648</v>
      </c>
      <c r="I14" s="379" t="str">
        <f t="shared" si="0"/>
        <v>TA2019024</v>
      </c>
      <c r="J14" s="380" t="s">
        <v>1574</v>
      </c>
      <c r="K14" s="347">
        <v>210544</v>
      </c>
      <c r="L14" s="347"/>
      <c r="M14" s="347">
        <v>81501</v>
      </c>
      <c r="N14" s="347" t="s">
        <v>1219</v>
      </c>
      <c r="O14" s="348" t="s">
        <v>1661</v>
      </c>
      <c r="P14" s="348" t="s">
        <v>1577</v>
      </c>
      <c r="Q14" s="347" t="s">
        <v>1215</v>
      </c>
      <c r="R14" s="349" t="s">
        <v>1653</v>
      </c>
      <c r="S14" s="350">
        <v>45275</v>
      </c>
      <c r="T14" s="350">
        <f>_xlfn.IFNA(VLOOKUP(B14,'Q4 2020 Initial PTP'!$B$2:$T$27,18,0),"Not Found")</f>
        <v>45275</v>
      </c>
      <c r="U14" s="350">
        <v>44348</v>
      </c>
      <c r="V14" s="351">
        <v>43787</v>
      </c>
      <c r="W14" s="348" t="s">
        <v>1578</v>
      </c>
      <c r="X14" s="352">
        <v>4421345</v>
      </c>
      <c r="Y14" s="347">
        <v>2020</v>
      </c>
      <c r="Z14" s="352">
        <v>4531878.625</v>
      </c>
      <c r="AA14" s="352">
        <v>4194065</v>
      </c>
      <c r="AB14" s="352">
        <v>0</v>
      </c>
      <c r="AC14" s="348"/>
      <c r="AD14" s="354" t="s">
        <v>1568</v>
      </c>
      <c r="AE14" s="347">
        <v>511477</v>
      </c>
      <c r="AF14" s="347" t="s">
        <v>1412</v>
      </c>
      <c r="AG14" s="347"/>
      <c r="AH14" s="348"/>
      <c r="AI14" s="348" t="s">
        <v>1579</v>
      </c>
      <c r="AJ14" s="355">
        <v>138</v>
      </c>
      <c r="AK14" s="355"/>
      <c r="AL14" s="355"/>
      <c r="AM14" s="355"/>
      <c r="AN14" s="355"/>
      <c r="AO14" s="355" t="s">
        <v>1564</v>
      </c>
      <c r="AP14" s="355"/>
      <c r="AQ14" s="355" t="s">
        <v>1564</v>
      </c>
    </row>
    <row r="15" spans="1:43" ht="38.25">
      <c r="A15" t="e">
        <f>VLOOKUP(B15,Data!E:E,1,0)</f>
        <v>#N/A</v>
      </c>
      <c r="B15" s="347">
        <v>112389</v>
      </c>
      <c r="C15" s="379" t="s">
        <v>1521</v>
      </c>
      <c r="D15" s="379" t="e">
        <f>VLOOKUP(I15,#REF!,1,0)</f>
        <v>#REF!</v>
      </c>
      <c r="E15" s="379" t="e">
        <f>VLOOKUP(I15,#REF!,1,0)</f>
        <v>#REF!</v>
      </c>
      <c r="F15" s="379" t="e">
        <f>VLOOKUP(I15,OKTCo!$A$3:$A$53,1,0)</f>
        <v>#N/A</v>
      </c>
      <c r="G15" s="387" t="s">
        <v>1504</v>
      </c>
      <c r="H15" s="391" t="s">
        <v>1647</v>
      </c>
      <c r="I15" s="379" t="str">
        <f t="shared" si="0"/>
        <v>TP2020033</v>
      </c>
      <c r="J15" s="380" t="s">
        <v>1617</v>
      </c>
      <c r="K15" s="347">
        <v>210544</v>
      </c>
      <c r="L15" s="347"/>
      <c r="M15" s="347">
        <v>81520</v>
      </c>
      <c r="N15" s="347" t="s">
        <v>1219</v>
      </c>
      <c r="O15" s="348" t="s">
        <v>1662</v>
      </c>
      <c r="P15" s="348" t="s">
        <v>1620</v>
      </c>
      <c r="Q15" s="347" t="s">
        <v>1215</v>
      </c>
      <c r="R15" s="349" t="s">
        <v>1653</v>
      </c>
      <c r="S15" s="350">
        <v>44708</v>
      </c>
      <c r="T15" s="350">
        <f>_xlfn.IFNA(VLOOKUP(B15,'Q4 2020 Initial PTP'!$B$2:$T$27,18,0),"Not Found")</f>
        <v>44708</v>
      </c>
      <c r="U15" s="350">
        <v>44348</v>
      </c>
      <c r="V15" s="351">
        <v>43787</v>
      </c>
      <c r="W15" s="348" t="s">
        <v>1578</v>
      </c>
      <c r="X15" s="352">
        <v>6724236.7699999996</v>
      </c>
      <c r="Y15" s="347">
        <v>2020</v>
      </c>
      <c r="Z15" s="352">
        <v>6892342.6892499998</v>
      </c>
      <c r="AA15" s="352">
        <v>6724237</v>
      </c>
      <c r="AB15" s="352">
        <v>0</v>
      </c>
      <c r="AC15" s="348"/>
      <c r="AD15" s="354" t="s">
        <v>1568</v>
      </c>
      <c r="AE15" s="347">
        <v>509811</v>
      </c>
      <c r="AF15" s="347" t="s">
        <v>1459</v>
      </c>
      <c r="AG15" s="347">
        <v>509833</v>
      </c>
      <c r="AH15" s="348" t="s">
        <v>1663</v>
      </c>
      <c r="AI15" s="348" t="s">
        <v>1621</v>
      </c>
      <c r="AJ15" s="355" t="s">
        <v>1622</v>
      </c>
      <c r="AK15" s="355">
        <v>2</v>
      </c>
      <c r="AL15" s="355"/>
      <c r="AM15" s="355"/>
      <c r="AN15" s="355"/>
      <c r="AO15" s="355" t="s">
        <v>1564</v>
      </c>
      <c r="AP15" s="355"/>
      <c r="AQ15" s="355" t="s">
        <v>1564</v>
      </c>
    </row>
    <row r="16" spans="1:43" ht="51">
      <c r="A16" t="e">
        <f>VLOOKUP(B16,Data!E:E,1,0)</f>
        <v>#N/A</v>
      </c>
      <c r="B16" s="347">
        <v>112393</v>
      </c>
      <c r="C16" s="379" t="s">
        <v>1521</v>
      </c>
      <c r="D16" s="379" t="e">
        <f>VLOOKUP(I16,#REF!,1,0)</f>
        <v>#REF!</v>
      </c>
      <c r="E16" s="379" t="e">
        <f>VLOOKUP(I16,#REF!,1,0)</f>
        <v>#REF!</v>
      </c>
      <c r="F16" s="379" t="e">
        <f>VLOOKUP(I16,OKTCo!$A$3:$A$53,1,0)</f>
        <v>#N/A</v>
      </c>
      <c r="G16" s="387" t="s">
        <v>1504</v>
      </c>
      <c r="H16" s="391" t="s">
        <v>1647</v>
      </c>
      <c r="I16" s="379" t="str">
        <f t="shared" si="0"/>
        <v>TP2020033</v>
      </c>
      <c r="J16" s="380" t="s">
        <v>1617</v>
      </c>
      <c r="K16" s="347">
        <v>210544</v>
      </c>
      <c r="L16" s="347"/>
      <c r="M16" s="347">
        <v>81523</v>
      </c>
      <c r="N16" s="347" t="s">
        <v>1219</v>
      </c>
      <c r="O16" s="348" t="s">
        <v>1664</v>
      </c>
      <c r="P16" s="348" t="s">
        <v>1625</v>
      </c>
      <c r="Q16" s="347" t="s">
        <v>1215</v>
      </c>
      <c r="R16" s="349" t="s">
        <v>1653</v>
      </c>
      <c r="S16" s="350">
        <v>44708</v>
      </c>
      <c r="T16" s="350">
        <f>_xlfn.IFNA(VLOOKUP(B16,'Q4 2020 Initial PTP'!$B$2:$T$27,18,0),"Not Found")</f>
        <v>44708</v>
      </c>
      <c r="U16" s="350">
        <v>44348</v>
      </c>
      <c r="V16" s="351">
        <v>43787</v>
      </c>
      <c r="W16" s="348" t="s">
        <v>1578</v>
      </c>
      <c r="X16" s="352">
        <v>1307802</v>
      </c>
      <c r="Y16" s="347">
        <v>2020</v>
      </c>
      <c r="Z16" s="352">
        <v>1340497.05</v>
      </c>
      <c r="AA16" s="352">
        <v>1307802</v>
      </c>
      <c r="AB16" s="352">
        <v>0</v>
      </c>
      <c r="AC16" s="348"/>
      <c r="AD16" s="354" t="s">
        <v>1568</v>
      </c>
      <c r="AE16" s="347">
        <v>509811</v>
      </c>
      <c r="AF16" s="347" t="s">
        <v>1459</v>
      </c>
      <c r="AG16" s="347">
        <v>509828</v>
      </c>
      <c r="AH16" s="348" t="s">
        <v>1665</v>
      </c>
      <c r="AI16" s="348" t="s">
        <v>1626</v>
      </c>
      <c r="AJ16" s="355" t="s">
        <v>1622</v>
      </c>
      <c r="AK16" s="355"/>
      <c r="AL16" s="355">
        <v>1.5</v>
      </c>
      <c r="AM16" s="355"/>
      <c r="AN16" s="355"/>
      <c r="AO16" s="355" t="s">
        <v>1564</v>
      </c>
      <c r="AP16" s="355"/>
      <c r="AQ16" s="355" t="s">
        <v>1564</v>
      </c>
    </row>
    <row r="17" spans="1:43" ht="25.5">
      <c r="A17" t="e">
        <f>VLOOKUP(B17,Data!E:E,1,0)</f>
        <v>#N/A</v>
      </c>
      <c r="B17" s="347">
        <v>112460</v>
      </c>
      <c r="C17" s="379" t="s">
        <v>1521</v>
      </c>
      <c r="D17" s="379" t="e">
        <f>VLOOKUP(I17,#REF!,1,0)</f>
        <v>#REF!</v>
      </c>
      <c r="E17" s="379" t="e">
        <f>VLOOKUP(I17,#REF!,1,0)</f>
        <v>#REF!</v>
      </c>
      <c r="F17" s="379" t="e">
        <f>VLOOKUP(I17,OKTCo!$A$3:$A$53,1,0)</f>
        <v>#N/A</v>
      </c>
      <c r="G17" s="387" t="s">
        <v>1504</v>
      </c>
      <c r="H17" s="391" t="s">
        <v>1645</v>
      </c>
      <c r="I17" s="379">
        <f t="shared" si="0"/>
        <v>0</v>
      </c>
      <c r="J17" s="380"/>
      <c r="K17" s="347">
        <v>210544</v>
      </c>
      <c r="L17" s="347"/>
      <c r="M17" s="347">
        <v>81561</v>
      </c>
      <c r="N17" s="347" t="s">
        <v>1219</v>
      </c>
      <c r="O17" s="348" t="s">
        <v>1637</v>
      </c>
      <c r="P17" s="348" t="s">
        <v>1638</v>
      </c>
      <c r="Q17" s="347" t="s">
        <v>1354</v>
      </c>
      <c r="R17" s="349" t="s">
        <v>1653</v>
      </c>
      <c r="S17" s="350">
        <v>46023</v>
      </c>
      <c r="T17" s="350">
        <f>_xlfn.IFNA(VLOOKUP(B17,'Q4 2020 Initial PTP'!$B$2:$T$27,18,0),"Not Found")</f>
        <v>46023</v>
      </c>
      <c r="U17" s="350">
        <v>46023</v>
      </c>
      <c r="V17" s="351">
        <v>43787</v>
      </c>
      <c r="W17" s="348" t="s">
        <v>1578</v>
      </c>
      <c r="X17" s="352">
        <v>733520</v>
      </c>
      <c r="Y17" s="347">
        <v>2020</v>
      </c>
      <c r="Z17" s="352">
        <v>751858</v>
      </c>
      <c r="AA17" s="352">
        <v>733520</v>
      </c>
      <c r="AB17" s="352">
        <v>0</v>
      </c>
      <c r="AC17" s="348"/>
      <c r="AD17" s="354" t="s">
        <v>1591</v>
      </c>
      <c r="AE17" s="347">
        <v>509812</v>
      </c>
      <c r="AF17" s="347" t="s">
        <v>1666</v>
      </c>
      <c r="AG17" s="347">
        <v>509815</v>
      </c>
      <c r="AH17" s="348" t="s">
        <v>1667</v>
      </c>
      <c r="AI17" s="348" t="s">
        <v>1639</v>
      </c>
      <c r="AJ17" s="355" t="s">
        <v>1622</v>
      </c>
      <c r="AK17" s="355"/>
      <c r="AL17" s="355"/>
      <c r="AM17" s="355"/>
      <c r="AN17" s="355"/>
      <c r="AO17" s="355"/>
      <c r="AP17" s="355"/>
      <c r="AQ17" s="355" t="s">
        <v>1564</v>
      </c>
    </row>
    <row r="18" spans="1:43" ht="51">
      <c r="A18" t="e">
        <f>VLOOKUP(B18,Data!E:E,1,0)</f>
        <v>#N/A</v>
      </c>
      <c r="B18" s="347">
        <v>112488</v>
      </c>
      <c r="C18" s="379" t="s">
        <v>1521</v>
      </c>
      <c r="D18" s="379" t="e">
        <f>VLOOKUP(I18,#REF!,1,0)</f>
        <v>#REF!</v>
      </c>
      <c r="E18" s="379" t="e">
        <f>VLOOKUP(I18,#REF!,1,0)</f>
        <v>#REF!</v>
      </c>
      <c r="F18" s="379" t="e">
        <f>VLOOKUP(I18,OKTCo!$A$3:$A$53,1,0)</f>
        <v>#N/A</v>
      </c>
      <c r="G18" s="387" t="s">
        <v>1504</v>
      </c>
      <c r="H18" s="391" t="s">
        <v>1649</v>
      </c>
      <c r="I18" s="379" t="str">
        <f t="shared" si="0"/>
        <v>TP2019132</v>
      </c>
      <c r="J18" s="380" t="s">
        <v>1594</v>
      </c>
      <c r="K18" s="347">
        <v>210544</v>
      </c>
      <c r="L18" s="347"/>
      <c r="M18" s="347">
        <v>81571</v>
      </c>
      <c r="N18" s="347" t="s">
        <v>1219</v>
      </c>
      <c r="O18" s="348" t="s">
        <v>1668</v>
      </c>
      <c r="P18" s="348" t="s">
        <v>1597</v>
      </c>
      <c r="Q18" s="347" t="s">
        <v>1215</v>
      </c>
      <c r="R18" s="349" t="s">
        <v>1653</v>
      </c>
      <c r="S18" s="350">
        <v>44530</v>
      </c>
      <c r="T18" s="350">
        <f>_xlfn.IFNA(VLOOKUP(B18,'Q4 2020 Initial PTP'!$B$2:$T$27,18,0),"Not Found")</f>
        <v>44530</v>
      </c>
      <c r="U18" s="350">
        <v>44348</v>
      </c>
      <c r="V18" s="351">
        <v>43787</v>
      </c>
      <c r="W18" s="348" t="s">
        <v>1578</v>
      </c>
      <c r="X18" s="352">
        <v>9155167</v>
      </c>
      <c r="Y18" s="347">
        <v>2020</v>
      </c>
      <c r="Z18" s="352">
        <v>9384046.1750000007</v>
      </c>
      <c r="AA18" s="352">
        <v>9155167</v>
      </c>
      <c r="AB18" s="352">
        <v>0</v>
      </c>
      <c r="AC18" s="348"/>
      <c r="AD18" s="354" t="s">
        <v>1568</v>
      </c>
      <c r="AE18" s="347">
        <v>510407</v>
      </c>
      <c r="AF18" s="347" t="s">
        <v>1669</v>
      </c>
      <c r="AG18" s="347">
        <v>510371</v>
      </c>
      <c r="AH18" s="348" t="s">
        <v>1670</v>
      </c>
      <c r="AI18" s="348" t="s">
        <v>1598</v>
      </c>
      <c r="AJ18" s="355" t="s">
        <v>1599</v>
      </c>
      <c r="AK18" s="355"/>
      <c r="AL18" s="355"/>
      <c r="AM18" s="355"/>
      <c r="AN18" s="355"/>
      <c r="AO18" s="355" t="s">
        <v>1564</v>
      </c>
      <c r="AP18" s="355"/>
      <c r="AQ18" s="355" t="s">
        <v>1564</v>
      </c>
    </row>
    <row r="19" spans="1:43" ht="38.25">
      <c r="A19" t="e">
        <f>VLOOKUP(B19,Data!E:E,1,0)</f>
        <v>#N/A</v>
      </c>
      <c r="B19" s="347">
        <v>112502</v>
      </c>
      <c r="C19" s="382" t="s">
        <v>1521</v>
      </c>
      <c r="D19" s="379" t="e">
        <f>VLOOKUP(I19,#REF!,1,0)</f>
        <v>#REF!</v>
      </c>
      <c r="E19" s="379" t="e">
        <f>VLOOKUP(I19,#REF!,1,0)</f>
        <v>#REF!</v>
      </c>
      <c r="F19" s="379" t="e">
        <f>VLOOKUP(I19,OKTCo!$A$3:$A$53,1,0)</f>
        <v>#N/A</v>
      </c>
      <c r="G19" s="388" t="s">
        <v>1504</v>
      </c>
      <c r="H19" s="391" t="s">
        <v>1645</v>
      </c>
      <c r="I19" s="379">
        <f t="shared" si="0"/>
        <v>0</v>
      </c>
      <c r="J19" s="383"/>
      <c r="K19" s="347">
        <v>210544</v>
      </c>
      <c r="L19" s="347"/>
      <c r="M19" s="347">
        <v>81561</v>
      </c>
      <c r="N19" s="347" t="s">
        <v>1219</v>
      </c>
      <c r="O19" s="348" t="s">
        <v>1637</v>
      </c>
      <c r="P19" s="348" t="s">
        <v>1641</v>
      </c>
      <c r="Q19" s="347" t="s">
        <v>1354</v>
      </c>
      <c r="R19" s="349" t="s">
        <v>1653</v>
      </c>
      <c r="S19" s="350">
        <v>46023</v>
      </c>
      <c r="T19" s="350">
        <f>_xlfn.IFNA(VLOOKUP(B19,'Q4 2020 Initial PTP'!$B$2:$T$27,18,0),"Not Found")</f>
        <v>46023</v>
      </c>
      <c r="U19" s="350">
        <v>46023</v>
      </c>
      <c r="V19" s="351">
        <v>43787</v>
      </c>
      <c r="W19" s="348" t="s">
        <v>1578</v>
      </c>
      <c r="X19" s="352">
        <v>3165684</v>
      </c>
      <c r="Y19" s="347">
        <v>2019</v>
      </c>
      <c r="Z19" s="352">
        <v>3325946.7524999999</v>
      </c>
      <c r="AA19" s="352">
        <v>5383105</v>
      </c>
      <c r="AB19" s="352">
        <v>0</v>
      </c>
      <c r="AC19" s="348"/>
      <c r="AD19" s="354" t="s">
        <v>1591</v>
      </c>
      <c r="AE19" s="347"/>
      <c r="AF19" s="347"/>
      <c r="AG19" s="347"/>
      <c r="AH19" s="348"/>
      <c r="AI19" s="348" t="s">
        <v>1642</v>
      </c>
      <c r="AJ19" s="355">
        <v>345</v>
      </c>
      <c r="AK19" s="355">
        <v>0.06</v>
      </c>
      <c r="AL19" s="355"/>
      <c r="AM19" s="355"/>
      <c r="AN19" s="355"/>
      <c r="AO19" s="355"/>
      <c r="AP19" s="355"/>
      <c r="AQ19" s="355" t="s">
        <v>1564</v>
      </c>
    </row>
    <row r="20" spans="1:43" ht="25.5">
      <c r="A20" t="e">
        <f>VLOOKUP(B20,Data!E:E,1,0)</f>
        <v>#N/A</v>
      </c>
      <c r="B20" s="347">
        <v>122713</v>
      </c>
      <c r="C20" s="379" t="s">
        <v>1601</v>
      </c>
      <c r="D20" s="379" t="e">
        <f>VLOOKUP(I20,#REF!,1,0)</f>
        <v>#REF!</v>
      </c>
      <c r="E20" s="379" t="e">
        <f>VLOOKUP(I20,#REF!,1,0)</f>
        <v>#REF!</v>
      </c>
      <c r="F20" s="379" t="e">
        <f>VLOOKUP(I20,OKTCo!$A$3:$A$53,1,0)</f>
        <v>#N/A</v>
      </c>
      <c r="G20" s="379" t="s">
        <v>1504</v>
      </c>
      <c r="H20" s="379" t="s">
        <v>1539</v>
      </c>
      <c r="I20" s="379" t="str">
        <f t="shared" si="0"/>
        <v>TP2019243</v>
      </c>
      <c r="J20" s="380" t="s">
        <v>1603</v>
      </c>
      <c r="K20" s="347">
        <v>210558</v>
      </c>
      <c r="L20" s="347"/>
      <c r="M20" s="347">
        <v>81673</v>
      </c>
      <c r="N20" s="347" t="s">
        <v>1219</v>
      </c>
      <c r="O20" s="348" t="s">
        <v>1604</v>
      </c>
      <c r="P20" s="348" t="s">
        <v>1605</v>
      </c>
      <c r="Q20" s="347" t="s">
        <v>1227</v>
      </c>
      <c r="R20" s="355" t="s">
        <v>1652</v>
      </c>
      <c r="S20" s="350">
        <v>44713</v>
      </c>
      <c r="T20" s="350">
        <f>_xlfn.IFNA(VLOOKUP(B20,'Q4 2020 Initial PTP'!$B$2:$T$27,18,0),"Not Found")</f>
        <v>44713</v>
      </c>
      <c r="U20" s="350">
        <v>44713</v>
      </c>
      <c r="V20" s="351">
        <v>43980</v>
      </c>
      <c r="W20" s="348" t="s">
        <v>1606</v>
      </c>
      <c r="X20" s="352">
        <v>3160967</v>
      </c>
      <c r="Y20" s="347">
        <v>2020</v>
      </c>
      <c r="Z20" s="352">
        <v>3239991.1749999998</v>
      </c>
      <c r="AA20" s="352">
        <v>3160967</v>
      </c>
      <c r="AB20" s="352">
        <v>0</v>
      </c>
      <c r="AC20" s="348"/>
      <c r="AD20" s="354" t="s">
        <v>1568</v>
      </c>
      <c r="AE20" s="347">
        <v>510423</v>
      </c>
      <c r="AF20" s="347" t="s">
        <v>1671</v>
      </c>
      <c r="AG20" s="347">
        <v>512634</v>
      </c>
      <c r="AH20" s="348" t="s">
        <v>1672</v>
      </c>
      <c r="AI20" s="348" t="s">
        <v>1607</v>
      </c>
      <c r="AJ20" s="355">
        <v>115</v>
      </c>
      <c r="AK20" s="355"/>
      <c r="AL20" s="355">
        <v>0.49</v>
      </c>
      <c r="AM20" s="355"/>
      <c r="AN20" s="355"/>
      <c r="AO20" s="355"/>
      <c r="AP20" s="355"/>
      <c r="AQ20" s="355"/>
    </row>
    <row r="21" spans="1:43" ht="38.25">
      <c r="A21" t="e">
        <f>VLOOKUP(B21,Data!E:E,1,0)</f>
        <v>#N/A</v>
      </c>
      <c r="B21" s="347">
        <v>122730</v>
      </c>
      <c r="C21" s="379" t="s">
        <v>1521</v>
      </c>
      <c r="D21" s="379" t="e">
        <f>VLOOKUP(I21,#REF!,1,0)</f>
        <v>#REF!</v>
      </c>
      <c r="E21" s="379" t="e">
        <f>VLOOKUP(I21,#REF!,1,0)</f>
        <v>#REF!</v>
      </c>
      <c r="F21" s="379" t="e">
        <f>VLOOKUP(I21,OKTCo!$A$3:$A$53,1,0)</f>
        <v>#N/A</v>
      </c>
      <c r="G21" s="387" t="s">
        <v>1504</v>
      </c>
      <c r="H21" s="391" t="s">
        <v>1701</v>
      </c>
      <c r="I21" s="379" t="str">
        <f t="shared" si="0"/>
        <v>TP2020102</v>
      </c>
      <c r="J21" s="380" t="s">
        <v>1673</v>
      </c>
      <c r="K21" s="347">
        <v>210575</v>
      </c>
      <c r="L21" s="347"/>
      <c r="M21" s="347">
        <v>81687</v>
      </c>
      <c r="N21" s="347" t="s">
        <v>1219</v>
      </c>
      <c r="O21" s="348" t="s">
        <v>1674</v>
      </c>
      <c r="P21" s="348" t="s">
        <v>1675</v>
      </c>
      <c r="Q21" s="347" t="s">
        <v>1215</v>
      </c>
      <c r="R21" s="349" t="s">
        <v>1653</v>
      </c>
      <c r="S21" s="370">
        <v>45444</v>
      </c>
      <c r="T21" s="350" t="str">
        <f>_xlfn.IFNA(VLOOKUP(B21,'Q4 2020 Initial PTP'!$B$2:$T$27,18,0),"Not Found")</f>
        <v>Not Found</v>
      </c>
      <c r="U21" s="350">
        <v>45444</v>
      </c>
      <c r="V21" s="351">
        <v>44152</v>
      </c>
      <c r="W21" s="348" t="s">
        <v>1676</v>
      </c>
      <c r="X21" s="359">
        <v>23622577</v>
      </c>
      <c r="Y21" s="346">
        <v>2020</v>
      </c>
      <c r="Z21" s="347"/>
      <c r="AA21" s="359">
        <v>23622577</v>
      </c>
      <c r="AB21" s="352">
        <v>0</v>
      </c>
      <c r="AC21" s="348"/>
      <c r="AD21" s="354" t="s">
        <v>1677</v>
      </c>
      <c r="AE21" s="347">
        <v>507755</v>
      </c>
      <c r="AF21" s="347" t="s">
        <v>1396</v>
      </c>
      <c r="AG21" s="347">
        <v>507765</v>
      </c>
      <c r="AH21" s="348" t="s">
        <v>1678</v>
      </c>
      <c r="AI21" s="348" t="s">
        <v>1679</v>
      </c>
      <c r="AJ21" s="355"/>
      <c r="AK21" s="355">
        <v>11.2</v>
      </c>
      <c r="AL21" s="355"/>
      <c r="AM21" s="355"/>
      <c r="AN21" s="355"/>
      <c r="AO21" s="355"/>
      <c r="AP21" s="355"/>
      <c r="AQ21" s="355"/>
    </row>
    <row r="22" spans="1:43" ht="38.25">
      <c r="A22" t="e">
        <f>VLOOKUP(B22,Data!E:E,1,0)</f>
        <v>#N/A</v>
      </c>
      <c r="B22" s="347">
        <v>122796</v>
      </c>
      <c r="C22" s="379" t="s">
        <v>1521</v>
      </c>
      <c r="D22" s="379" t="e">
        <f>VLOOKUP(I22,#REF!,1,0)</f>
        <v>#REF!</v>
      </c>
      <c r="E22" s="379" t="e">
        <f>VLOOKUP(I22,#REF!,1,0)</f>
        <v>#REF!</v>
      </c>
      <c r="F22" s="379" t="e">
        <f>VLOOKUP(I22,OKTCo!$A$3:$A$53,1,0)</f>
        <v>#N/A</v>
      </c>
      <c r="G22" s="387" t="s">
        <v>1504</v>
      </c>
      <c r="H22" s="391" t="s">
        <v>1648</v>
      </c>
      <c r="I22" s="379" t="str">
        <f t="shared" si="0"/>
        <v xml:space="preserve">TP2020266
</v>
      </c>
      <c r="J22" s="381" t="s">
        <v>1680</v>
      </c>
      <c r="K22" s="347">
        <v>210575</v>
      </c>
      <c r="L22" s="347"/>
      <c r="M22" s="347">
        <v>81717</v>
      </c>
      <c r="N22" s="347" t="s">
        <v>1219</v>
      </c>
      <c r="O22" s="348" t="s">
        <v>1681</v>
      </c>
      <c r="P22" s="348" t="s">
        <v>1682</v>
      </c>
      <c r="Q22" s="347" t="s">
        <v>1354</v>
      </c>
      <c r="R22" s="355" t="s">
        <v>1653</v>
      </c>
      <c r="S22" s="370">
        <v>45046</v>
      </c>
      <c r="T22" s="350" t="str">
        <f>_xlfn.IFNA(VLOOKUP(B22,'Q4 2020 Initial PTP'!$B$2:$T$27,18,0),"Not Found")</f>
        <v>Not Found</v>
      </c>
      <c r="U22" s="350">
        <v>44562</v>
      </c>
      <c r="V22" s="351">
        <v>44152</v>
      </c>
      <c r="W22" s="348" t="s">
        <v>1676</v>
      </c>
      <c r="X22" s="359">
        <v>11999273.109999999</v>
      </c>
      <c r="Y22" s="346">
        <v>2020</v>
      </c>
      <c r="Z22" s="367"/>
      <c r="AA22" s="359">
        <v>12210634</v>
      </c>
      <c r="AB22" s="352">
        <v>0</v>
      </c>
      <c r="AC22" s="348"/>
      <c r="AD22" s="354" t="s">
        <v>1677</v>
      </c>
      <c r="AE22" s="347">
        <v>511553</v>
      </c>
      <c r="AF22" s="347" t="s">
        <v>1683</v>
      </c>
      <c r="AG22" s="347"/>
      <c r="AH22" s="348"/>
      <c r="AI22" s="348" t="s">
        <v>1684</v>
      </c>
      <c r="AJ22" s="355"/>
      <c r="AK22" s="355">
        <v>0.2</v>
      </c>
      <c r="AL22" s="355"/>
      <c r="AM22" s="355"/>
      <c r="AN22" s="355"/>
      <c r="AO22" s="355"/>
      <c r="AP22" s="355"/>
      <c r="AQ22" s="355"/>
    </row>
    <row r="23" spans="1:43" ht="25.5">
      <c r="A23" t="e">
        <f>VLOOKUP(B23,Data!E:E,1,0)</f>
        <v>#N/A</v>
      </c>
      <c r="B23" s="347">
        <v>143156</v>
      </c>
      <c r="C23" s="382" t="s">
        <v>1521</v>
      </c>
      <c r="D23" s="379" t="e">
        <f>VLOOKUP(I23,#REF!,1,0)</f>
        <v>#REF!</v>
      </c>
      <c r="E23" s="379" t="e">
        <f>VLOOKUP(I23,#REF!,1,0)</f>
        <v>#REF!</v>
      </c>
      <c r="F23" s="379" t="e">
        <f>VLOOKUP(I23,OKTCo!$A$3:$A$53,1,0)</f>
        <v>#N/A</v>
      </c>
      <c r="G23" s="388" t="s">
        <v>1504</v>
      </c>
      <c r="H23" s="391" t="s">
        <v>1647</v>
      </c>
      <c r="I23" s="379" t="str">
        <f t="shared" si="0"/>
        <v>TP2020234</v>
      </c>
      <c r="J23" s="383" t="s">
        <v>1685</v>
      </c>
      <c r="K23" s="347">
        <v>210576</v>
      </c>
      <c r="L23" s="347"/>
      <c r="M23" s="347">
        <v>91875</v>
      </c>
      <c r="N23" s="347" t="s">
        <v>1219</v>
      </c>
      <c r="O23" s="348" t="s">
        <v>1686</v>
      </c>
      <c r="P23" s="348" t="s">
        <v>1687</v>
      </c>
      <c r="Q23" s="347" t="s">
        <v>1215</v>
      </c>
      <c r="R23" s="349" t="s">
        <v>1653</v>
      </c>
      <c r="S23" s="370">
        <v>44896</v>
      </c>
      <c r="T23" s="350" t="str">
        <f>_xlfn.IFNA(VLOOKUP(B23,'Q4 2020 Initial PTP'!$B$2:$T$27,18,0),"Not Found")</f>
        <v>Not Found</v>
      </c>
      <c r="U23" s="350">
        <v>44896</v>
      </c>
      <c r="V23" s="351">
        <v>44152</v>
      </c>
      <c r="W23" s="348" t="s">
        <v>1676</v>
      </c>
      <c r="X23" s="359">
        <v>688788.07</v>
      </c>
      <c r="Y23" s="346">
        <v>2020</v>
      </c>
      <c r="Z23" s="367"/>
      <c r="AA23" s="359">
        <v>1184404</v>
      </c>
      <c r="AB23" s="352">
        <v>0</v>
      </c>
      <c r="AC23" s="348"/>
      <c r="AD23" s="354" t="s">
        <v>1688</v>
      </c>
      <c r="AE23" s="347"/>
      <c r="AF23" s="347"/>
      <c r="AG23" s="347"/>
      <c r="AH23" s="348"/>
      <c r="AI23" s="348" t="s">
        <v>1689</v>
      </c>
      <c r="AJ23" s="355"/>
      <c r="AK23" s="355"/>
      <c r="AL23" s="355"/>
      <c r="AM23" s="355"/>
      <c r="AN23" s="355"/>
      <c r="AO23" s="355"/>
      <c r="AP23" s="355"/>
      <c r="AQ23" s="355"/>
    </row>
    <row r="24" spans="1:43" ht="102">
      <c r="A24" t="e">
        <f>VLOOKUP(B24,Data!E:E,1,0)</f>
        <v>#N/A</v>
      </c>
      <c r="B24" s="371">
        <v>143182</v>
      </c>
      <c r="C24" s="384" t="s">
        <v>1521</v>
      </c>
      <c r="D24" s="379" t="e">
        <f>VLOOKUP(I24,#REF!,1,0)</f>
        <v>#REF!</v>
      </c>
      <c r="E24" s="379" t="e">
        <f>VLOOKUP(I24,#REF!,1,0)</f>
        <v>#REF!</v>
      </c>
      <c r="F24" s="379" t="e">
        <f>VLOOKUP(I24,OKTCo!$A$3:$A$53,1,0)</f>
        <v>#N/A</v>
      </c>
      <c r="G24" s="389" t="s">
        <v>1504</v>
      </c>
      <c r="H24" s="391" t="s">
        <v>1648</v>
      </c>
      <c r="I24" s="379" t="str">
        <f t="shared" si="0"/>
        <v xml:space="preserve">TP2020266
</v>
      </c>
      <c r="J24" s="390" t="s">
        <v>1680</v>
      </c>
      <c r="K24" s="371">
        <v>210575</v>
      </c>
      <c r="L24" s="371"/>
      <c r="M24" s="371">
        <v>81717</v>
      </c>
      <c r="N24" s="371" t="s">
        <v>1219</v>
      </c>
      <c r="O24" s="372" t="s">
        <v>1681</v>
      </c>
      <c r="P24" s="372" t="s">
        <v>1690</v>
      </c>
      <c r="Q24" s="371" t="s">
        <v>1354</v>
      </c>
      <c r="R24" s="371" t="s">
        <v>1653</v>
      </c>
      <c r="S24" s="373">
        <v>45046</v>
      </c>
      <c r="T24" s="350" t="str">
        <f>_xlfn.IFNA(VLOOKUP(B24,'Q4 2020 Initial PTP'!$B$2:$T$27,18,0),"Not Found")</f>
        <v>Not Found</v>
      </c>
      <c r="U24" s="373">
        <v>44562</v>
      </c>
      <c r="V24" s="374">
        <v>44152</v>
      </c>
      <c r="W24" s="372" t="s">
        <v>1676</v>
      </c>
      <c r="X24" s="375">
        <v>1000000</v>
      </c>
      <c r="Y24" s="376">
        <v>2020</v>
      </c>
      <c r="Z24" s="371"/>
      <c r="AA24" s="375">
        <v>3358894</v>
      </c>
      <c r="AB24" s="375">
        <v>0</v>
      </c>
      <c r="AC24" s="377"/>
      <c r="AD24" s="372" t="s">
        <v>1677</v>
      </c>
      <c r="AE24" s="371"/>
      <c r="AF24" s="371"/>
      <c r="AG24" s="371"/>
      <c r="AH24" s="372"/>
      <c r="AI24" s="372" t="s">
        <v>1691</v>
      </c>
      <c r="AJ24" s="371"/>
      <c r="AK24" s="371"/>
      <c r="AL24" s="371"/>
      <c r="AM24" s="371"/>
      <c r="AN24" s="371"/>
      <c r="AO24" s="371"/>
      <c r="AP24" s="371"/>
      <c r="AQ24" s="371"/>
    </row>
  </sheetData>
  <conditionalFormatting sqref="S2:T24">
    <cfRule type="expression" dxfId="3" priority="1">
      <formula>$S2&lt;&gt;$T2</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27"/>
  <sheetViews>
    <sheetView zoomScale="70" zoomScaleNormal="70" workbookViewId="0">
      <pane ySplit="1" topLeftCell="A8" activePane="bottomLeft" state="frozen"/>
      <selection activeCell="A287" sqref="A287"/>
      <selection pane="bottomLeft"/>
    </sheetView>
  </sheetViews>
  <sheetFormatPr defaultColWidth="9.140625" defaultRowHeight="14.25"/>
  <cols>
    <col min="1" max="1" width="11" style="292" customWidth="1"/>
    <col min="2" max="2" width="11" style="292" bestFit="1" customWidth="1"/>
    <col min="3" max="3" width="10.5703125" style="292" bestFit="1" customWidth="1"/>
    <col min="4" max="4" width="13" style="292" bestFit="1" customWidth="1"/>
    <col min="5" max="8" width="13" style="292" customWidth="1"/>
    <col min="9" max="9" width="16.42578125" style="292" bestFit="1" customWidth="1"/>
    <col min="10" max="10" width="12.5703125" style="292" bestFit="1" customWidth="1"/>
    <col min="11" max="11" width="17.85546875" style="292" bestFit="1" customWidth="1"/>
    <col min="12" max="12" width="13.5703125" style="292" customWidth="1"/>
    <col min="13" max="13" width="8.5703125" style="292" bestFit="1" customWidth="1"/>
    <col min="14" max="14" width="7.42578125" style="292" customWidth="1"/>
    <col min="15" max="15" width="6.5703125" style="292" customWidth="1"/>
    <col min="16" max="16" width="95.85546875" style="292" bestFit="1" customWidth="1"/>
    <col min="17" max="17" width="54" style="292" bestFit="1" customWidth="1"/>
    <col min="18" max="18" width="27.85546875" style="292" bestFit="1" customWidth="1"/>
    <col min="19" max="21" width="11.42578125" style="292" customWidth="1"/>
    <col min="22" max="22" width="12.42578125" style="292" customWidth="1"/>
    <col min="23" max="23" width="15.42578125" style="292" customWidth="1"/>
    <col min="24" max="24" width="13.5703125" style="292" bestFit="1" customWidth="1"/>
    <col min="25" max="25" width="8" style="292" customWidth="1"/>
    <col min="26" max="26" width="13.5703125" style="292" bestFit="1" customWidth="1"/>
    <col min="27" max="27" width="14.42578125" style="292" bestFit="1" customWidth="1"/>
    <col min="28" max="28" width="9" style="292" customWidth="1"/>
    <col min="29" max="29" width="13.5703125" style="292" bestFit="1" customWidth="1"/>
    <col min="30" max="30" width="7.42578125" style="292" customWidth="1"/>
    <col min="31" max="31" width="18" style="292" customWidth="1"/>
    <col min="32" max="32" width="107.5703125" style="292" customWidth="1"/>
    <col min="33" max="33" width="6" style="292" customWidth="1"/>
    <col min="34" max="35" width="9.140625" style="292"/>
    <col min="36" max="36" width="9.42578125" style="292" customWidth="1"/>
    <col min="37" max="37" width="9.140625" style="292"/>
    <col min="38" max="38" width="7.42578125" style="292" customWidth="1"/>
    <col min="39" max="39" width="7.140625" style="292" customWidth="1"/>
    <col min="40" max="40" width="5.85546875" style="292" customWidth="1"/>
    <col min="41" max="41" width="115.140625" style="292" customWidth="1"/>
    <col min="42" max="16384" width="9.140625" style="292"/>
  </cols>
  <sheetData>
    <row r="1" spans="1:41" ht="148.5">
      <c r="A1" s="335" t="s">
        <v>1471</v>
      </c>
      <c r="B1" s="284" t="s">
        <v>3</v>
      </c>
      <c r="C1" s="284" t="s">
        <v>1189</v>
      </c>
      <c r="D1" s="284" t="s">
        <v>1547</v>
      </c>
      <c r="E1" s="278" t="s">
        <v>1500</v>
      </c>
      <c r="F1" s="278" t="s">
        <v>1501</v>
      </c>
      <c r="G1" s="278" t="s">
        <v>1502</v>
      </c>
      <c r="H1" s="278" t="s">
        <v>1503</v>
      </c>
      <c r="I1" s="278" t="s">
        <v>1506</v>
      </c>
      <c r="J1" s="284" t="s">
        <v>1190</v>
      </c>
      <c r="K1" s="284" t="s">
        <v>1548</v>
      </c>
      <c r="L1" s="284" t="s">
        <v>1549</v>
      </c>
      <c r="M1" s="284" t="s">
        <v>1550</v>
      </c>
      <c r="N1" s="284" t="s">
        <v>2</v>
      </c>
      <c r="O1" s="284" t="s">
        <v>1551</v>
      </c>
      <c r="P1" s="284" t="s">
        <v>1192</v>
      </c>
      <c r="Q1" s="284" t="s">
        <v>1193</v>
      </c>
      <c r="R1" s="285" t="s">
        <v>1194</v>
      </c>
      <c r="S1" s="334" t="s">
        <v>1195</v>
      </c>
      <c r="T1" s="336" t="s">
        <v>1644</v>
      </c>
      <c r="U1" s="285" t="s">
        <v>1196</v>
      </c>
      <c r="V1" s="285" t="s">
        <v>1552</v>
      </c>
      <c r="W1" s="284" t="s">
        <v>1553</v>
      </c>
      <c r="X1" s="286" t="s">
        <v>1199</v>
      </c>
      <c r="Y1" s="287" t="s">
        <v>1200</v>
      </c>
      <c r="Z1" s="288" t="s">
        <v>1201</v>
      </c>
      <c r="AA1" s="289" t="s">
        <v>1202</v>
      </c>
      <c r="AB1" s="284" t="s">
        <v>1554</v>
      </c>
      <c r="AC1" s="290" t="s">
        <v>1203</v>
      </c>
      <c r="AD1" s="286" t="s">
        <v>1204</v>
      </c>
      <c r="AE1" s="291" t="s">
        <v>1205</v>
      </c>
      <c r="AF1" s="284" t="s">
        <v>1555</v>
      </c>
      <c r="AG1" s="284" t="s">
        <v>1211</v>
      </c>
      <c r="AH1" s="284" t="s">
        <v>1212</v>
      </c>
      <c r="AI1" s="284" t="s">
        <v>1213</v>
      </c>
      <c r="AJ1" s="284" t="s">
        <v>1214</v>
      </c>
      <c r="AK1" s="284" t="s">
        <v>1556</v>
      </c>
      <c r="AL1" s="284" t="s">
        <v>1557</v>
      </c>
      <c r="AM1" s="284" t="s">
        <v>1558</v>
      </c>
      <c r="AN1" s="284" t="s">
        <v>1559</v>
      </c>
      <c r="AO1" s="284" t="s">
        <v>1560</v>
      </c>
    </row>
    <row r="2" spans="1:41">
      <c r="A2" s="293" t="e">
        <f>VLOOKUP(B2,Data!E:E,1,0)</f>
        <v>#N/A</v>
      </c>
      <c r="B2" s="293">
        <v>51558</v>
      </c>
      <c r="C2" s="293"/>
      <c r="D2" s="293"/>
      <c r="E2" s="293" t="e">
        <f>VLOOKUP(J2,#REF!,1,0)</f>
        <v>#REF!</v>
      </c>
      <c r="F2" s="293" t="e">
        <f>VLOOKUP(J2,#REF!,1,0)</f>
        <v>#REF!</v>
      </c>
      <c r="G2" s="293" t="e">
        <f>VLOOKUP(J2,OKTCo!$A$3:$A$53,1,0)</f>
        <v>#N/A</v>
      </c>
      <c r="H2" s="337" t="str">
        <f>IF(AND(ISNA(E2),ISNA(F2),ISNA(G2)),"No","Yes")</f>
        <v>Yes</v>
      </c>
      <c r="I2" s="293" t="s">
        <v>1217</v>
      </c>
      <c r="J2" s="293" t="s">
        <v>1218</v>
      </c>
      <c r="K2" s="293" t="s">
        <v>1561</v>
      </c>
      <c r="L2" s="293" t="s">
        <v>1562</v>
      </c>
      <c r="M2" s="293">
        <v>200386</v>
      </c>
      <c r="N2" s="293">
        <v>31057</v>
      </c>
      <c r="O2" s="293" t="s">
        <v>1219</v>
      </c>
      <c r="P2" s="294" t="s">
        <v>1520</v>
      </c>
      <c r="Q2" s="295" t="s">
        <v>1221</v>
      </c>
      <c r="R2" s="296" t="s">
        <v>1222</v>
      </c>
      <c r="S2" s="297">
        <v>43817</v>
      </c>
      <c r="T2" s="297">
        <f>_xlfn.IFNA(VLOOKUP(B2,'Q4 2019 Initial PTP'!$B$2:$P$57,15,0),"Not Found")</f>
        <v>43830</v>
      </c>
      <c r="U2" s="297">
        <v>42887</v>
      </c>
      <c r="V2" s="298">
        <v>42507</v>
      </c>
      <c r="W2" s="293" t="s">
        <v>1216</v>
      </c>
      <c r="X2" s="299">
        <v>13512896.75</v>
      </c>
      <c r="Y2" s="300">
        <v>2016</v>
      </c>
      <c r="Z2" s="301">
        <v>14551911.759103</v>
      </c>
      <c r="AA2" s="302">
        <v>11805970.48</v>
      </c>
      <c r="AB2" s="302"/>
      <c r="AC2" s="303">
        <v>0</v>
      </c>
      <c r="AD2" s="294"/>
      <c r="AE2" s="293" t="s">
        <v>1563</v>
      </c>
      <c r="AF2" s="294" t="s">
        <v>1225</v>
      </c>
      <c r="AG2" s="304">
        <v>69</v>
      </c>
      <c r="AH2" s="305"/>
      <c r="AI2" s="305"/>
      <c r="AJ2" s="305"/>
      <c r="AK2" s="305"/>
      <c r="AL2" s="305" t="s">
        <v>1564</v>
      </c>
      <c r="AM2" s="305" t="s">
        <v>1565</v>
      </c>
      <c r="AN2" s="305" t="s">
        <v>1564</v>
      </c>
      <c r="AO2" s="306"/>
    </row>
    <row r="3" spans="1:41" ht="99.75">
      <c r="A3" s="293" t="e">
        <f>VLOOKUP(B3,Data!E:E,1,0)</f>
        <v>#N/A</v>
      </c>
      <c r="B3" s="293">
        <v>51559</v>
      </c>
      <c r="C3" s="307" t="s">
        <v>1521</v>
      </c>
      <c r="D3" s="293" t="s">
        <v>1566</v>
      </c>
      <c r="E3" s="293" t="e">
        <f>VLOOKUP(J3,#REF!,1,0)</f>
        <v>#REF!</v>
      </c>
      <c r="F3" s="293" t="e">
        <f>VLOOKUP(J3,#REF!,1,0)</f>
        <v>#REF!</v>
      </c>
      <c r="G3" s="293" t="e">
        <f>VLOOKUP(J3,OKTCo!$A$3:$A$53,1,0)</f>
        <v>#N/A</v>
      </c>
      <c r="H3" s="337" t="str">
        <f t="shared" ref="H3:H27" si="0">IF(AND(ISNA(E3),ISNA(F3),ISNA(G3)),"No","Yes")</f>
        <v>Yes</v>
      </c>
      <c r="I3" s="293" t="s">
        <v>1217</v>
      </c>
      <c r="J3" s="293" t="s">
        <v>1218</v>
      </c>
      <c r="K3" s="293" t="s">
        <v>1567</v>
      </c>
      <c r="L3" s="293">
        <v>13824</v>
      </c>
      <c r="M3" s="293">
        <v>200386</v>
      </c>
      <c r="N3" s="293">
        <v>31057</v>
      </c>
      <c r="O3" s="293" t="s">
        <v>1219</v>
      </c>
      <c r="P3" s="294" t="s">
        <v>1520</v>
      </c>
      <c r="Q3" s="295" t="s">
        <v>1229</v>
      </c>
      <c r="R3" s="296" t="s">
        <v>1222</v>
      </c>
      <c r="S3" s="308">
        <v>44885</v>
      </c>
      <c r="T3" s="297">
        <f>_xlfn.IFNA(VLOOKUP(B3,'Q4 2019 Initial PTP'!$B$2:$P$57,15,0),"Not Found")</f>
        <v>43830</v>
      </c>
      <c r="U3" s="297">
        <v>42887</v>
      </c>
      <c r="V3" s="298">
        <v>42507</v>
      </c>
      <c r="W3" s="293" t="s">
        <v>1216</v>
      </c>
      <c r="X3" s="299">
        <v>15146463.699999999</v>
      </c>
      <c r="Y3" s="300">
        <v>2016</v>
      </c>
      <c r="Z3" s="301">
        <v>16718861.869976999</v>
      </c>
      <c r="AA3" s="302">
        <v>15595092.289999999</v>
      </c>
      <c r="AB3" s="309">
        <v>0.93278432534962108</v>
      </c>
      <c r="AC3" s="303">
        <v>0</v>
      </c>
      <c r="AD3" s="294"/>
      <c r="AE3" s="293" t="s">
        <v>1568</v>
      </c>
      <c r="AF3" s="294" t="s">
        <v>1231</v>
      </c>
      <c r="AG3" s="304">
        <v>69</v>
      </c>
      <c r="AH3" s="305"/>
      <c r="AI3" s="305"/>
      <c r="AJ3" s="305"/>
      <c r="AK3" s="305"/>
      <c r="AL3" s="305"/>
      <c r="AM3" s="305" t="s">
        <v>1565</v>
      </c>
      <c r="AN3" s="310" t="s">
        <v>1564</v>
      </c>
      <c r="AO3" s="311" t="s">
        <v>1569</v>
      </c>
    </row>
    <row r="4" spans="1:41" ht="28.5">
      <c r="A4" s="293" t="e">
        <f>VLOOKUP(B4,Data!E:E,1,0)</f>
        <v>#N/A</v>
      </c>
      <c r="B4" s="293">
        <v>51560</v>
      </c>
      <c r="C4" s="307" t="s">
        <v>1521</v>
      </c>
      <c r="D4" s="293" t="s">
        <v>1566</v>
      </c>
      <c r="E4" s="293" t="e">
        <f>VLOOKUP(J4,#REF!,1,0)</f>
        <v>#REF!</v>
      </c>
      <c r="F4" s="293" t="e">
        <f>VLOOKUP(J4,#REF!,1,0)</f>
        <v>#REF!</v>
      </c>
      <c r="G4" s="293" t="e">
        <f>VLOOKUP(J4,OKTCo!$A$3:$A$53,1,0)</f>
        <v>#N/A</v>
      </c>
      <c r="H4" s="337" t="str">
        <f t="shared" si="0"/>
        <v>Yes</v>
      </c>
      <c r="I4" s="293" t="s">
        <v>1217</v>
      </c>
      <c r="J4" s="293" t="s">
        <v>1218</v>
      </c>
      <c r="K4" s="293" t="s">
        <v>1567</v>
      </c>
      <c r="L4" s="293">
        <v>13825</v>
      </c>
      <c r="M4" s="293">
        <v>200386</v>
      </c>
      <c r="N4" s="293">
        <v>31057</v>
      </c>
      <c r="O4" s="293" t="s">
        <v>1219</v>
      </c>
      <c r="P4" s="294" t="s">
        <v>1520</v>
      </c>
      <c r="Q4" s="295" t="s">
        <v>1233</v>
      </c>
      <c r="R4" s="296" t="s">
        <v>1222</v>
      </c>
      <c r="S4" s="308">
        <v>44885</v>
      </c>
      <c r="T4" s="297">
        <f>_xlfn.IFNA(VLOOKUP(B4,'Q4 2019 Initial PTP'!$B$2:$P$57,15,0),"Not Found")</f>
        <v>43830</v>
      </c>
      <c r="U4" s="297">
        <v>42887</v>
      </c>
      <c r="V4" s="298">
        <v>42507</v>
      </c>
      <c r="W4" s="293" t="s">
        <v>1216</v>
      </c>
      <c r="X4" s="299">
        <v>21668581.75</v>
      </c>
      <c r="Y4" s="300">
        <v>2016</v>
      </c>
      <c r="Z4" s="301">
        <v>23918059.843669001</v>
      </c>
      <c r="AA4" s="302">
        <v>21981547.800000001</v>
      </c>
      <c r="AB4" s="309">
        <v>0.91903557160044547</v>
      </c>
      <c r="AC4" s="303">
        <v>0</v>
      </c>
      <c r="AD4" s="294"/>
      <c r="AE4" s="293" t="s">
        <v>1568</v>
      </c>
      <c r="AF4" s="294" t="s">
        <v>1235</v>
      </c>
      <c r="AG4" s="304">
        <v>69</v>
      </c>
      <c r="AH4" s="305"/>
      <c r="AI4" s="305"/>
      <c r="AJ4" s="305"/>
      <c r="AK4" s="305"/>
      <c r="AL4" s="305"/>
      <c r="AM4" s="305" t="s">
        <v>1565</v>
      </c>
      <c r="AN4" s="310" t="s">
        <v>1564</v>
      </c>
      <c r="AO4" s="311" t="s">
        <v>1570</v>
      </c>
    </row>
    <row r="5" spans="1:41">
      <c r="A5" s="293" t="e">
        <f>VLOOKUP(B5,Data!E:E,1,0)</f>
        <v>#N/A</v>
      </c>
      <c r="B5" s="293">
        <v>72066</v>
      </c>
      <c r="C5" s="293" t="s">
        <v>1521</v>
      </c>
      <c r="D5" s="293"/>
      <c r="E5" s="293" t="e">
        <f>VLOOKUP(J5,#REF!,1,0)</f>
        <v>#REF!</v>
      </c>
      <c r="F5" s="293" t="e">
        <f>VLOOKUP(J5,#REF!,1,0)</f>
        <v>#REF!</v>
      </c>
      <c r="G5" s="293" t="e">
        <f>VLOOKUP(J5,OKTCo!$A$3:$A$53,1,0)</f>
        <v>#N/A</v>
      </c>
      <c r="H5" s="293" t="str">
        <f t="shared" si="0"/>
        <v>Yes</v>
      </c>
      <c r="I5" s="293"/>
      <c r="J5" s="293" t="s">
        <v>1522</v>
      </c>
      <c r="K5" s="293" t="s">
        <v>1571</v>
      </c>
      <c r="L5" s="293">
        <v>17135</v>
      </c>
      <c r="M5" s="293">
        <v>210491</v>
      </c>
      <c r="N5" s="293">
        <v>51300</v>
      </c>
      <c r="O5" s="293" t="s">
        <v>1219</v>
      </c>
      <c r="P5" s="294" t="s">
        <v>1523</v>
      </c>
      <c r="Q5" s="295" t="s">
        <v>1524</v>
      </c>
      <c r="R5" s="296" t="s">
        <v>1215</v>
      </c>
      <c r="S5" s="297">
        <v>43566</v>
      </c>
      <c r="T5" s="297">
        <f>_xlfn.IFNA(VLOOKUP(B5,'Q4 2019 Initial PTP'!$B$2:$P$57,15,0),"Not Found")</f>
        <v>43566</v>
      </c>
      <c r="U5" s="297">
        <v>43617</v>
      </c>
      <c r="V5" s="298">
        <v>43329</v>
      </c>
      <c r="W5" s="293" t="s">
        <v>1572</v>
      </c>
      <c r="X5" s="299">
        <v>3357600</v>
      </c>
      <c r="Y5" s="300">
        <v>2018</v>
      </c>
      <c r="Z5" s="301">
        <v>3441540</v>
      </c>
      <c r="AA5" s="302">
        <v>3357600</v>
      </c>
      <c r="AB5" s="302"/>
      <c r="AC5" s="303">
        <v>0</v>
      </c>
      <c r="AD5" s="294"/>
      <c r="AE5" s="293" t="s">
        <v>1563</v>
      </c>
      <c r="AF5" s="294" t="s">
        <v>1528</v>
      </c>
      <c r="AG5" s="304">
        <v>69</v>
      </c>
      <c r="AH5" s="305"/>
      <c r="AI5" s="305"/>
      <c r="AJ5" s="305"/>
      <c r="AK5" s="305" t="s">
        <v>1564</v>
      </c>
      <c r="AL5" s="305" t="s">
        <v>1564</v>
      </c>
      <c r="AM5" s="305" t="s">
        <v>1565</v>
      </c>
      <c r="AN5" s="305" t="s">
        <v>1564</v>
      </c>
      <c r="AO5" s="306"/>
    </row>
    <row r="6" spans="1:41" ht="28.5">
      <c r="A6" s="293" t="e">
        <f>VLOOKUP(B6,Data!E:E,1,0)</f>
        <v>#N/A</v>
      </c>
      <c r="B6" s="293">
        <v>112361</v>
      </c>
      <c r="C6" s="293" t="s">
        <v>1521</v>
      </c>
      <c r="D6" s="293" t="s">
        <v>1573</v>
      </c>
      <c r="E6" s="293" t="e">
        <f>VLOOKUP(J6,#REF!,1,0)</f>
        <v>#REF!</v>
      </c>
      <c r="F6" s="293" t="e">
        <f>VLOOKUP(J6,#REF!,1,0)</f>
        <v>#REF!</v>
      </c>
      <c r="G6" s="293" t="e">
        <f>VLOOKUP(J6,OKTCo!$A$3:$A$53,1,0)</f>
        <v>#N/A</v>
      </c>
      <c r="H6" s="337" t="str">
        <f t="shared" si="0"/>
        <v>Yes</v>
      </c>
      <c r="I6" s="338" t="s">
        <v>1648</v>
      </c>
      <c r="J6" s="293" t="s">
        <v>1574</v>
      </c>
      <c r="K6" s="293" t="s">
        <v>1575</v>
      </c>
      <c r="L6" s="293"/>
      <c r="M6" s="293">
        <v>210544</v>
      </c>
      <c r="N6" s="293">
        <v>81501</v>
      </c>
      <c r="O6" s="293" t="s">
        <v>1219</v>
      </c>
      <c r="P6" s="294" t="s">
        <v>1576</v>
      </c>
      <c r="Q6" s="295" t="s">
        <v>1577</v>
      </c>
      <c r="R6" s="295" t="s">
        <v>1215</v>
      </c>
      <c r="S6" s="312">
        <v>45275</v>
      </c>
      <c r="T6" s="297" t="str">
        <f>_xlfn.IFNA(VLOOKUP(B6,'Q4 2019 Initial PTP'!$B$2:$P$57,15,0),"Not Found")</f>
        <v>Not Found</v>
      </c>
      <c r="U6" s="298">
        <v>44348</v>
      </c>
      <c r="V6" s="298">
        <v>43787</v>
      </c>
      <c r="W6" s="293" t="s">
        <v>1578</v>
      </c>
      <c r="X6" s="301">
        <v>4421345</v>
      </c>
      <c r="Y6" s="313">
        <v>2020</v>
      </c>
      <c r="Z6" s="301">
        <v>4421345</v>
      </c>
      <c r="AA6" s="314">
        <v>4194065</v>
      </c>
      <c r="AB6" s="309">
        <v>0.94859482804440731</v>
      </c>
      <c r="AC6" s="315">
        <v>0</v>
      </c>
      <c r="AD6" s="294"/>
      <c r="AE6" s="293" t="s">
        <v>1568</v>
      </c>
      <c r="AF6" s="294" t="s">
        <v>1579</v>
      </c>
      <c r="AG6" s="294">
        <v>138</v>
      </c>
      <c r="AH6" s="293"/>
      <c r="AI6" s="293"/>
      <c r="AJ6" s="293"/>
      <c r="AK6" s="293"/>
      <c r="AL6" s="293"/>
      <c r="AM6" s="293"/>
      <c r="AN6" s="316" t="s">
        <v>1564</v>
      </c>
      <c r="AO6" s="311" t="s">
        <v>1580</v>
      </c>
    </row>
    <row r="7" spans="1:41" ht="71.25">
      <c r="A7" s="293">
        <f>VLOOKUP(B7,Data!E:E,1,0)</f>
        <v>50545</v>
      </c>
      <c r="B7" s="293">
        <v>50545</v>
      </c>
      <c r="C7" s="293"/>
      <c r="D7" s="293"/>
      <c r="E7" s="293" t="e">
        <f>VLOOKUP(J7,#REF!,1,0)</f>
        <v>#REF!</v>
      </c>
      <c r="F7" s="293" t="e">
        <f>VLOOKUP(J7,#REF!,1,0)</f>
        <v>#REF!</v>
      </c>
      <c r="G7" s="293" t="e">
        <f>VLOOKUP(J7,OKTCo!$A$3:$A$53,1,0)</f>
        <v>#N/A</v>
      </c>
      <c r="H7" s="293" t="str">
        <f t="shared" si="0"/>
        <v>Yes</v>
      </c>
      <c r="I7" s="293"/>
      <c r="J7" s="293" t="s">
        <v>502</v>
      </c>
      <c r="K7" s="293" t="s">
        <v>1581</v>
      </c>
      <c r="L7" s="293">
        <v>11336</v>
      </c>
      <c r="M7" s="293">
        <v>200231</v>
      </c>
      <c r="N7" s="293">
        <v>30449</v>
      </c>
      <c r="O7" s="293" t="s">
        <v>1219</v>
      </c>
      <c r="P7" s="294" t="s">
        <v>1256</v>
      </c>
      <c r="Q7" s="295" t="s">
        <v>1257</v>
      </c>
      <c r="R7" s="296" t="s">
        <v>1215</v>
      </c>
      <c r="S7" s="297">
        <v>42632</v>
      </c>
      <c r="T7" s="297">
        <f>_xlfn.IFNA(VLOOKUP(B7,'Q4 2019 Initial PTP'!$B$2:$P$57,15,0),"Not Found")</f>
        <v>42632</v>
      </c>
      <c r="U7" s="297">
        <v>41791</v>
      </c>
      <c r="V7" s="298">
        <v>41540</v>
      </c>
      <c r="W7" s="293" t="s">
        <v>495</v>
      </c>
      <c r="X7" s="299">
        <v>25060655.370000001</v>
      </c>
      <c r="Y7" s="300">
        <v>2013</v>
      </c>
      <c r="Z7" s="301">
        <v>26987584.699005999</v>
      </c>
      <c r="AA7" s="302">
        <v>25060655.370000001</v>
      </c>
      <c r="AB7" s="302"/>
      <c r="AC7" s="303">
        <v>25330929</v>
      </c>
      <c r="AD7" s="294" t="s">
        <v>1582</v>
      </c>
      <c r="AE7" s="293" t="s">
        <v>1563</v>
      </c>
      <c r="AF7" s="294" t="s">
        <v>1260</v>
      </c>
      <c r="AG7" s="304">
        <v>138</v>
      </c>
      <c r="AH7" s="305">
        <v>27.6</v>
      </c>
      <c r="AI7" s="305"/>
      <c r="AJ7" s="305"/>
      <c r="AK7" s="305" t="s">
        <v>1564</v>
      </c>
      <c r="AL7" s="305" t="s">
        <v>1564</v>
      </c>
      <c r="AM7" s="305" t="s">
        <v>1565</v>
      </c>
      <c r="AN7" s="305" t="s">
        <v>1564</v>
      </c>
      <c r="AO7" s="306"/>
    </row>
    <row r="8" spans="1:41" ht="28.5">
      <c r="A8" s="293">
        <f>VLOOKUP(B8,Data!E:E,1,0)</f>
        <v>11261</v>
      </c>
      <c r="B8" s="293">
        <v>11261</v>
      </c>
      <c r="C8" s="307" t="s">
        <v>630</v>
      </c>
      <c r="D8" s="293"/>
      <c r="E8" s="293" t="e">
        <f>VLOOKUP(J8,#REF!,1,0)</f>
        <v>#REF!</v>
      </c>
      <c r="F8" s="293" t="e">
        <f>VLOOKUP(J8,#REF!,1,0)</f>
        <v>#REF!</v>
      </c>
      <c r="G8" s="293" t="e">
        <f>VLOOKUP(J8,OKTCo!$A$3:$A$53,1,0)</f>
        <v>#N/A</v>
      </c>
      <c r="H8" s="337" t="str">
        <f t="shared" si="0"/>
        <v>Yes</v>
      </c>
      <c r="I8" s="293" t="s">
        <v>1539</v>
      </c>
      <c r="J8" s="293" t="s">
        <v>494</v>
      </c>
      <c r="K8" s="293" t="s">
        <v>1583</v>
      </c>
      <c r="L8" s="293">
        <v>6232</v>
      </c>
      <c r="M8" s="293">
        <v>20104</v>
      </c>
      <c r="N8" s="293">
        <v>947</v>
      </c>
      <c r="O8" s="293" t="s">
        <v>1219</v>
      </c>
      <c r="P8" s="294" t="s">
        <v>1261</v>
      </c>
      <c r="Q8" s="295" t="s">
        <v>1262</v>
      </c>
      <c r="R8" s="296" t="s">
        <v>1227</v>
      </c>
      <c r="S8" s="297">
        <v>42515</v>
      </c>
      <c r="T8" s="297">
        <f>_xlfn.IFNA(VLOOKUP(B8,'Q4 2019 Initial PTP'!$B$2:$P$57,15,0),"Not Found")</f>
        <v>42515</v>
      </c>
      <c r="U8" s="297">
        <v>42156</v>
      </c>
      <c r="V8" s="298">
        <v>40415</v>
      </c>
      <c r="W8" s="293" t="s">
        <v>492</v>
      </c>
      <c r="X8" s="299">
        <v>6072000</v>
      </c>
      <c r="Y8" s="300">
        <v>2014</v>
      </c>
      <c r="Z8" s="301">
        <v>6379395</v>
      </c>
      <c r="AA8" s="302">
        <v>6072000</v>
      </c>
      <c r="AB8" s="309">
        <v>0.95181439619274244</v>
      </c>
      <c r="AC8" s="303">
        <v>0</v>
      </c>
      <c r="AD8" s="294"/>
      <c r="AE8" s="293" t="s">
        <v>1584</v>
      </c>
      <c r="AF8" s="294" t="s">
        <v>1265</v>
      </c>
      <c r="AG8" s="304">
        <v>138</v>
      </c>
      <c r="AH8" s="305"/>
      <c r="AI8" s="305">
        <v>4.33</v>
      </c>
      <c r="AJ8" s="305"/>
      <c r="AK8" s="305" t="s">
        <v>1564</v>
      </c>
      <c r="AL8" s="305" t="s">
        <v>1564</v>
      </c>
      <c r="AM8" s="305" t="s">
        <v>1565</v>
      </c>
      <c r="AN8" s="310" t="s">
        <v>1564</v>
      </c>
      <c r="AO8" s="311" t="s">
        <v>1585</v>
      </c>
    </row>
    <row r="9" spans="1:41">
      <c r="A9" s="293">
        <f>VLOOKUP(B9,Data!E:E,1,0)</f>
        <v>10615</v>
      </c>
      <c r="B9" s="293">
        <v>10615</v>
      </c>
      <c r="C9" s="293" t="s">
        <v>1521</v>
      </c>
      <c r="D9" s="293"/>
      <c r="E9" s="293" t="e">
        <f>VLOOKUP(J9,#REF!,1,0)</f>
        <v>#REF!</v>
      </c>
      <c r="F9" s="293" t="e">
        <f>VLOOKUP(J9,#REF!,1,0)</f>
        <v>#REF!</v>
      </c>
      <c r="G9" s="293" t="e">
        <f>VLOOKUP(J9,OKTCo!$A$3:$A$53,1,0)</f>
        <v>#N/A</v>
      </c>
      <c r="H9" s="293" t="str">
        <f t="shared" si="0"/>
        <v>Yes</v>
      </c>
      <c r="I9" s="293"/>
      <c r="J9" s="293" t="s">
        <v>542</v>
      </c>
      <c r="K9" s="293" t="s">
        <v>1581</v>
      </c>
      <c r="L9" s="293"/>
      <c r="M9" s="293">
        <v>200216</v>
      </c>
      <c r="N9" s="293">
        <v>478</v>
      </c>
      <c r="O9" s="293" t="s">
        <v>1219</v>
      </c>
      <c r="P9" s="294" t="s">
        <v>1319</v>
      </c>
      <c r="Q9" s="295" t="s">
        <v>1320</v>
      </c>
      <c r="R9" s="296" t="s">
        <v>1215</v>
      </c>
      <c r="S9" s="297">
        <v>42473</v>
      </c>
      <c r="T9" s="297">
        <f>_xlfn.IFNA(VLOOKUP(B9,'Q4 2019 Initial PTP'!$B$2:$P$57,15,0),"Not Found")</f>
        <v>42473</v>
      </c>
      <c r="U9" s="297">
        <v>41426</v>
      </c>
      <c r="V9" s="298">
        <v>41325</v>
      </c>
      <c r="W9" s="293" t="s">
        <v>495</v>
      </c>
      <c r="X9" s="299">
        <v>1221505.45</v>
      </c>
      <c r="Y9" s="300">
        <v>2013</v>
      </c>
      <c r="Z9" s="301">
        <v>1315427.7613840001</v>
      </c>
      <c r="AA9" s="302">
        <v>1221505.45</v>
      </c>
      <c r="AB9" s="302"/>
      <c r="AC9" s="303">
        <v>0</v>
      </c>
      <c r="AD9" s="294"/>
      <c r="AE9" s="293" t="s">
        <v>1563</v>
      </c>
      <c r="AF9" s="294" t="s">
        <v>1323</v>
      </c>
      <c r="AG9" s="304">
        <v>69</v>
      </c>
      <c r="AH9" s="305"/>
      <c r="AI9" s="305">
        <v>2.2999999999999998</v>
      </c>
      <c r="AJ9" s="305"/>
      <c r="AK9" s="305" t="s">
        <v>1564</v>
      </c>
      <c r="AL9" s="305" t="s">
        <v>1564</v>
      </c>
      <c r="AM9" s="305" t="s">
        <v>1565</v>
      </c>
      <c r="AN9" s="305" t="s">
        <v>1564</v>
      </c>
      <c r="AO9" s="306"/>
    </row>
    <row r="10" spans="1:41">
      <c r="A10" s="293">
        <f>VLOOKUP(B10,Data!E:E,1,0)</f>
        <v>10657</v>
      </c>
      <c r="B10" s="293">
        <v>10657</v>
      </c>
      <c r="C10" s="293" t="s">
        <v>1521</v>
      </c>
      <c r="D10" s="293"/>
      <c r="E10" s="293" t="e">
        <f>VLOOKUP(J10,#REF!,1,0)</f>
        <v>#REF!</v>
      </c>
      <c r="F10" s="293" t="e">
        <f>VLOOKUP(J10,#REF!,1,0)</f>
        <v>#REF!</v>
      </c>
      <c r="G10" s="293" t="e">
        <f>VLOOKUP(J10,OKTCo!$A$3:$A$53,1,0)</f>
        <v>#N/A</v>
      </c>
      <c r="H10" s="293" t="str">
        <f t="shared" si="0"/>
        <v>Yes</v>
      </c>
      <c r="I10" s="293"/>
      <c r="J10" s="293" t="s">
        <v>542</v>
      </c>
      <c r="K10" s="293" t="s">
        <v>1581</v>
      </c>
      <c r="L10" s="293"/>
      <c r="M10" s="293">
        <v>200246</v>
      </c>
      <c r="N10" s="293">
        <v>512</v>
      </c>
      <c r="O10" s="293" t="s">
        <v>1219</v>
      </c>
      <c r="P10" s="294" t="s">
        <v>1324</v>
      </c>
      <c r="Q10" s="295" t="s">
        <v>1325</v>
      </c>
      <c r="R10" s="296" t="s">
        <v>1215</v>
      </c>
      <c r="S10" s="297">
        <v>42473</v>
      </c>
      <c r="T10" s="297">
        <f>_xlfn.IFNA(VLOOKUP(B10,'Q4 2019 Initial PTP'!$B$2:$P$57,15,0),"Not Found")</f>
        <v>42473</v>
      </c>
      <c r="U10" s="297">
        <v>41791</v>
      </c>
      <c r="V10" s="298">
        <v>41689</v>
      </c>
      <c r="W10" s="293" t="s">
        <v>564</v>
      </c>
      <c r="X10" s="299">
        <v>8174689.2999999998</v>
      </c>
      <c r="Y10" s="300">
        <v>2014</v>
      </c>
      <c r="Z10" s="301">
        <v>8588532.9458130002</v>
      </c>
      <c r="AA10" s="302">
        <v>8174689.2999999998</v>
      </c>
      <c r="AB10" s="302"/>
      <c r="AC10" s="303">
        <v>0</v>
      </c>
      <c r="AD10" s="294"/>
      <c r="AE10" s="293" t="s">
        <v>1563</v>
      </c>
      <c r="AF10" s="294" t="s">
        <v>1327</v>
      </c>
      <c r="AG10" s="304">
        <v>69</v>
      </c>
      <c r="AH10" s="305">
        <v>2</v>
      </c>
      <c r="AI10" s="305"/>
      <c r="AJ10" s="305"/>
      <c r="AK10" s="305" t="s">
        <v>1564</v>
      </c>
      <c r="AL10" s="305" t="s">
        <v>1564</v>
      </c>
      <c r="AM10" s="305" t="s">
        <v>1565</v>
      </c>
      <c r="AN10" s="305" t="s">
        <v>1564</v>
      </c>
      <c r="AO10" s="306"/>
    </row>
    <row r="11" spans="1:41" ht="28.5">
      <c r="A11" s="293">
        <f>VLOOKUP(B11,Data!E:E,1,0)</f>
        <v>50718</v>
      </c>
      <c r="B11" s="293">
        <v>50718</v>
      </c>
      <c r="C11" s="293" t="s">
        <v>1521</v>
      </c>
      <c r="D11" s="293"/>
      <c r="E11" s="293" t="e">
        <f>VLOOKUP(J11,#REF!,1,0)</f>
        <v>#REF!</v>
      </c>
      <c r="F11" s="293" t="e">
        <f>VLOOKUP(J11,#REF!,1,0)</f>
        <v>#REF!</v>
      </c>
      <c r="G11" s="293" t="e">
        <f>VLOOKUP(J11,OKTCo!$A$3:$A$53,1,0)</f>
        <v>#N/A</v>
      </c>
      <c r="H11" s="293" t="str">
        <f t="shared" si="0"/>
        <v>Yes</v>
      </c>
      <c r="I11" s="293"/>
      <c r="J11" s="293" t="s">
        <v>576</v>
      </c>
      <c r="K11" s="293" t="s">
        <v>1581</v>
      </c>
      <c r="L11" s="293"/>
      <c r="M11" s="293">
        <v>200246</v>
      </c>
      <c r="N11" s="293">
        <v>30573</v>
      </c>
      <c r="O11" s="293" t="s">
        <v>1219</v>
      </c>
      <c r="P11" s="294" t="s">
        <v>1363</v>
      </c>
      <c r="Q11" s="295" t="s">
        <v>575</v>
      </c>
      <c r="R11" s="296" t="s">
        <v>1215</v>
      </c>
      <c r="S11" s="297">
        <v>42907</v>
      </c>
      <c r="T11" s="297">
        <f>_xlfn.IFNA(VLOOKUP(B11,'Q4 2019 Initial PTP'!$B$2:$P$57,15,0),"Not Found")</f>
        <v>42907</v>
      </c>
      <c r="U11" s="297">
        <v>43617</v>
      </c>
      <c r="V11" s="298">
        <v>41689</v>
      </c>
      <c r="W11" s="293" t="s">
        <v>564</v>
      </c>
      <c r="X11" s="299">
        <v>6695985.9000000004</v>
      </c>
      <c r="Y11" s="300">
        <v>2014</v>
      </c>
      <c r="Z11" s="301">
        <v>7210844.4073620001</v>
      </c>
      <c r="AA11" s="302">
        <v>6695985.9000000004</v>
      </c>
      <c r="AB11" s="302"/>
      <c r="AC11" s="303">
        <v>0</v>
      </c>
      <c r="AD11" s="294"/>
      <c r="AE11" s="293" t="s">
        <v>1563</v>
      </c>
      <c r="AF11" s="294" t="s">
        <v>1366</v>
      </c>
      <c r="AG11" s="304">
        <v>69</v>
      </c>
      <c r="AH11" s="305"/>
      <c r="AI11" s="305">
        <v>1.7</v>
      </c>
      <c r="AJ11" s="305"/>
      <c r="AK11" s="305" t="s">
        <v>1564</v>
      </c>
      <c r="AL11" s="305" t="s">
        <v>1564</v>
      </c>
      <c r="AM11" s="305" t="s">
        <v>1565</v>
      </c>
      <c r="AN11" s="305" t="s">
        <v>1564</v>
      </c>
      <c r="AO11" s="306"/>
    </row>
    <row r="12" spans="1:41" ht="71.25">
      <c r="A12" s="293">
        <f>VLOOKUP(B12,Data!E:E,1,0)</f>
        <v>50720</v>
      </c>
      <c r="B12" s="293">
        <v>50720</v>
      </c>
      <c r="C12" s="293" t="s">
        <v>1521</v>
      </c>
      <c r="D12" s="293"/>
      <c r="E12" s="293" t="e">
        <f>VLOOKUP(J12,#REF!,1,0)</f>
        <v>#REF!</v>
      </c>
      <c r="F12" s="293" t="e">
        <f>VLOOKUP(J12,#REF!,1,0)</f>
        <v>#REF!</v>
      </c>
      <c r="G12" s="293" t="e">
        <f>VLOOKUP(J12,OKTCo!$A$3:$A$53,1,0)</f>
        <v>#N/A</v>
      </c>
      <c r="H12" s="293" t="str">
        <f t="shared" si="0"/>
        <v>Yes</v>
      </c>
      <c r="I12" s="293"/>
      <c r="J12" s="293" t="s">
        <v>617</v>
      </c>
      <c r="K12" s="293" t="s">
        <v>1581</v>
      </c>
      <c r="L12" s="293">
        <v>12312</v>
      </c>
      <c r="M12" s="293">
        <v>200246</v>
      </c>
      <c r="N12" s="293">
        <v>30575</v>
      </c>
      <c r="O12" s="293" t="s">
        <v>1219</v>
      </c>
      <c r="P12" s="294" t="s">
        <v>1372</v>
      </c>
      <c r="Q12" s="295" t="s">
        <v>580</v>
      </c>
      <c r="R12" s="296" t="s">
        <v>1215</v>
      </c>
      <c r="S12" s="297">
        <v>43161</v>
      </c>
      <c r="T12" s="297">
        <f>_xlfn.IFNA(VLOOKUP(B12,'Q4 2019 Initial PTP'!$B$2:$P$57,15,0),"Not Found")</f>
        <v>43161</v>
      </c>
      <c r="U12" s="297">
        <v>41791</v>
      </c>
      <c r="V12" s="298">
        <v>41689</v>
      </c>
      <c r="W12" s="293" t="s">
        <v>564</v>
      </c>
      <c r="X12" s="299">
        <v>8851676.6400000006</v>
      </c>
      <c r="Y12" s="300">
        <v>2014</v>
      </c>
      <c r="Z12" s="301">
        <v>9770594.7733440008</v>
      </c>
      <c r="AA12" s="302">
        <v>11872448</v>
      </c>
      <c r="AB12" s="302"/>
      <c r="AC12" s="303">
        <v>9930039</v>
      </c>
      <c r="AD12" s="294" t="s">
        <v>1582</v>
      </c>
      <c r="AE12" s="293" t="s">
        <v>1563</v>
      </c>
      <c r="AF12" s="294" t="s">
        <v>1375</v>
      </c>
      <c r="AG12" s="304">
        <v>69</v>
      </c>
      <c r="AH12" s="305"/>
      <c r="AI12" s="305">
        <v>6.6</v>
      </c>
      <c r="AJ12" s="305"/>
      <c r="AK12" s="305" t="s">
        <v>1564</v>
      </c>
      <c r="AL12" s="305" t="s">
        <v>1564</v>
      </c>
      <c r="AM12" s="305" t="s">
        <v>1565</v>
      </c>
      <c r="AN12" s="305" t="s">
        <v>1564</v>
      </c>
      <c r="AO12" s="306"/>
    </row>
    <row r="13" spans="1:41" ht="71.25">
      <c r="A13" s="293">
        <f>VLOOKUP(B13,Data!E:E,1,0)</f>
        <v>50721</v>
      </c>
      <c r="B13" s="293">
        <v>50721</v>
      </c>
      <c r="C13" s="293" t="s">
        <v>1521</v>
      </c>
      <c r="D13" s="293"/>
      <c r="E13" s="293" t="e">
        <f>VLOOKUP(J13,#REF!,1,0)</f>
        <v>#REF!</v>
      </c>
      <c r="F13" s="293" t="e">
        <f>VLOOKUP(J13,#REF!,1,0)</f>
        <v>#REF!</v>
      </c>
      <c r="G13" s="293" t="e">
        <f>VLOOKUP(J13,OKTCo!$A$3:$A$53,1,0)</f>
        <v>#N/A</v>
      </c>
      <c r="H13" s="293" t="str">
        <f t="shared" si="0"/>
        <v>Yes</v>
      </c>
      <c r="I13" s="293"/>
      <c r="J13" s="293" t="s">
        <v>617</v>
      </c>
      <c r="K13" s="293" t="s">
        <v>1581</v>
      </c>
      <c r="L13" s="293">
        <v>10759</v>
      </c>
      <c r="M13" s="293">
        <v>200246</v>
      </c>
      <c r="N13" s="293">
        <v>30576</v>
      </c>
      <c r="O13" s="293" t="s">
        <v>1219</v>
      </c>
      <c r="P13" s="294" t="s">
        <v>1376</v>
      </c>
      <c r="Q13" s="295" t="s">
        <v>582</v>
      </c>
      <c r="R13" s="296" t="s">
        <v>1215</v>
      </c>
      <c r="S13" s="297">
        <v>42888</v>
      </c>
      <c r="T13" s="297">
        <f>_xlfn.IFNA(VLOOKUP(B13,'Q4 2019 Initial PTP'!$B$2:$P$57,15,0),"Not Found")</f>
        <v>42888</v>
      </c>
      <c r="U13" s="297">
        <v>41791</v>
      </c>
      <c r="V13" s="298">
        <v>41689</v>
      </c>
      <c r="W13" s="293" t="s">
        <v>564</v>
      </c>
      <c r="X13" s="299">
        <v>15248925.460000001</v>
      </c>
      <c r="Y13" s="300">
        <v>2014</v>
      </c>
      <c r="Z13" s="301">
        <v>16421424.792952999</v>
      </c>
      <c r="AA13" s="302">
        <v>19864843</v>
      </c>
      <c r="AB13" s="302"/>
      <c r="AC13" s="303">
        <v>10670271</v>
      </c>
      <c r="AD13" s="294" t="s">
        <v>1582</v>
      </c>
      <c r="AE13" s="293" t="s">
        <v>1563</v>
      </c>
      <c r="AF13" s="294" t="s">
        <v>1378</v>
      </c>
      <c r="AG13" s="304">
        <v>69</v>
      </c>
      <c r="AH13" s="305"/>
      <c r="AI13" s="305">
        <v>11.2</v>
      </c>
      <c r="AJ13" s="305"/>
      <c r="AK13" s="305" t="s">
        <v>1564</v>
      </c>
      <c r="AL13" s="305" t="s">
        <v>1564</v>
      </c>
      <c r="AM13" s="305" t="s">
        <v>1565</v>
      </c>
      <c r="AN13" s="305" t="s">
        <v>1564</v>
      </c>
      <c r="AO13" s="306"/>
    </row>
    <row r="14" spans="1:41" ht="28.5">
      <c r="A14" s="293" t="e">
        <f>VLOOKUP(B14,Data!E:E,1,0)</f>
        <v>#N/A</v>
      </c>
      <c r="B14" s="293">
        <v>51096</v>
      </c>
      <c r="C14" s="307" t="s">
        <v>1521</v>
      </c>
      <c r="D14" s="293" t="s">
        <v>1586</v>
      </c>
      <c r="E14" s="293" t="e">
        <f>VLOOKUP(J14,#REF!,1,0)</f>
        <v>#REF!</v>
      </c>
      <c r="F14" s="293" t="e">
        <f>VLOOKUP(J14,#REF!,1,0)</f>
        <v>#REF!</v>
      </c>
      <c r="G14" s="293" t="str">
        <f>VLOOKUP(J14,OKTCo!$A$3:$A$53,1,0)</f>
        <v>TP2015118</v>
      </c>
      <c r="H14" s="293" t="str">
        <f t="shared" si="0"/>
        <v>Yes</v>
      </c>
      <c r="I14" s="293"/>
      <c r="J14" s="293" t="s">
        <v>1423</v>
      </c>
      <c r="K14" s="293">
        <v>0</v>
      </c>
      <c r="L14" s="293">
        <v>14087</v>
      </c>
      <c r="M14" s="293">
        <v>200382</v>
      </c>
      <c r="N14" s="293">
        <v>30809</v>
      </c>
      <c r="O14" s="293" t="s">
        <v>1219</v>
      </c>
      <c r="P14" s="294" t="s">
        <v>1424</v>
      </c>
      <c r="Q14" s="295" t="s">
        <v>1425</v>
      </c>
      <c r="R14" s="296" t="s">
        <v>1215</v>
      </c>
      <c r="S14" s="308">
        <v>43993</v>
      </c>
      <c r="T14" s="297">
        <f>_xlfn.IFNA(VLOOKUP(B14,'Q4 2019 Initial PTP'!$B$2:$P$57,15,0),"Not Found")</f>
        <v>44348</v>
      </c>
      <c r="U14" s="297">
        <v>44348</v>
      </c>
      <c r="V14" s="298">
        <v>42472</v>
      </c>
      <c r="W14" s="293" t="s">
        <v>1250</v>
      </c>
      <c r="X14" s="299">
        <v>4319501</v>
      </c>
      <c r="Y14" s="300">
        <v>2016</v>
      </c>
      <c r="Z14" s="301">
        <v>4767920.8821679996</v>
      </c>
      <c r="AA14" s="302">
        <v>6445009</v>
      </c>
      <c r="AB14" s="317">
        <v>1.3517441164144106</v>
      </c>
      <c r="AC14" s="303">
        <v>0</v>
      </c>
      <c r="AD14" s="294"/>
      <c r="AE14" s="307" t="s">
        <v>1584</v>
      </c>
      <c r="AF14" s="294" t="s">
        <v>1428</v>
      </c>
      <c r="AG14" s="304">
        <v>138</v>
      </c>
      <c r="AH14" s="305">
        <v>2</v>
      </c>
      <c r="AI14" s="305">
        <v>2</v>
      </c>
      <c r="AJ14" s="305">
        <v>2</v>
      </c>
      <c r="AK14" s="305"/>
      <c r="AL14" s="305"/>
      <c r="AM14" s="305" t="s">
        <v>1565</v>
      </c>
      <c r="AN14" s="310" t="s">
        <v>1564</v>
      </c>
      <c r="AO14" s="311" t="s">
        <v>1587</v>
      </c>
    </row>
    <row r="15" spans="1:41">
      <c r="A15" s="293" t="e">
        <f>VLOOKUP(B15,Data!E:E,1,0)</f>
        <v>#N/A</v>
      </c>
      <c r="B15" s="293">
        <v>61858</v>
      </c>
      <c r="C15" s="293" t="s">
        <v>1521</v>
      </c>
      <c r="D15" s="293"/>
      <c r="E15" s="293" t="e">
        <f>VLOOKUP(J15,#REF!,1,0)</f>
        <v>#REF!</v>
      </c>
      <c r="F15" s="293" t="e">
        <f>VLOOKUP(J15,#REF!,1,0)</f>
        <v>#REF!</v>
      </c>
      <c r="G15" s="293" t="e">
        <f>VLOOKUP(J15,OKTCo!$A$3:$A$53,1,0)</f>
        <v>#N/A</v>
      </c>
      <c r="H15" s="293" t="str">
        <f t="shared" si="0"/>
        <v>Yes</v>
      </c>
      <c r="I15" s="293"/>
      <c r="J15" s="293" t="s">
        <v>1456</v>
      </c>
      <c r="K15" s="293">
        <v>0</v>
      </c>
      <c r="L15" s="293">
        <v>15516</v>
      </c>
      <c r="M15" s="293">
        <v>200446</v>
      </c>
      <c r="N15" s="293">
        <v>41202</v>
      </c>
      <c r="O15" s="293" t="s">
        <v>1219</v>
      </c>
      <c r="P15" s="294" t="s">
        <v>1457</v>
      </c>
      <c r="Q15" s="295" t="s">
        <v>1458</v>
      </c>
      <c r="R15" s="296" t="s">
        <v>1215</v>
      </c>
      <c r="S15" s="297">
        <v>43819</v>
      </c>
      <c r="T15" s="297">
        <f>_xlfn.IFNA(VLOOKUP(B15,'Q4 2019 Initial PTP'!$B$2:$P$57,15,0),"Not Found")</f>
        <v>43800</v>
      </c>
      <c r="U15" s="297">
        <v>43252</v>
      </c>
      <c r="V15" s="298">
        <v>42867</v>
      </c>
      <c r="W15" s="293" t="s">
        <v>1359</v>
      </c>
      <c r="X15" s="299">
        <v>6014381.1299999999</v>
      </c>
      <c r="Y15" s="300">
        <v>2017</v>
      </c>
      <c r="Z15" s="301">
        <v>6318859.1747059999</v>
      </c>
      <c r="AA15" s="302">
        <v>7238795</v>
      </c>
      <c r="AB15" s="302"/>
      <c r="AC15" s="303">
        <v>0</v>
      </c>
      <c r="AD15" s="294"/>
      <c r="AE15" s="293" t="s">
        <v>1563</v>
      </c>
      <c r="AF15" s="294" t="s">
        <v>1461</v>
      </c>
      <c r="AG15" s="304">
        <v>138</v>
      </c>
      <c r="AH15" s="305">
        <v>1.8</v>
      </c>
      <c r="AI15" s="305"/>
      <c r="AJ15" s="305"/>
      <c r="AK15" s="305"/>
      <c r="AL15" s="305" t="s">
        <v>1564</v>
      </c>
      <c r="AM15" s="305" t="s">
        <v>1565</v>
      </c>
      <c r="AN15" s="305" t="s">
        <v>1564</v>
      </c>
      <c r="AO15" s="306"/>
    </row>
    <row r="16" spans="1:41" ht="185.25">
      <c r="A16" s="293" t="e">
        <f>VLOOKUP(B16,Data!E:E,1,0)</f>
        <v>#N/A</v>
      </c>
      <c r="B16" s="293">
        <v>82137</v>
      </c>
      <c r="C16" s="293"/>
      <c r="D16" s="293" t="s">
        <v>1588</v>
      </c>
      <c r="E16" s="293" t="e">
        <f>VLOOKUP(J16,#REF!,1,0)</f>
        <v>#REF!</v>
      </c>
      <c r="F16" s="293" t="e">
        <f>VLOOKUP(J16,#REF!,1,0)</f>
        <v>#REF!</v>
      </c>
      <c r="G16" s="293" t="e">
        <f>VLOOKUP(J16,OKTCo!$A$3:$A$53,1,0)</f>
        <v>#N/A</v>
      </c>
      <c r="H16" s="337" t="str">
        <f t="shared" si="0"/>
        <v>Yes</v>
      </c>
      <c r="I16" s="293" t="s">
        <v>1509</v>
      </c>
      <c r="J16" s="293" t="s">
        <v>1489</v>
      </c>
      <c r="K16" s="293" t="s">
        <v>1589</v>
      </c>
      <c r="L16" s="293">
        <v>16818</v>
      </c>
      <c r="M16" s="293"/>
      <c r="N16" s="293">
        <v>51337</v>
      </c>
      <c r="O16" s="293" t="s">
        <v>1219</v>
      </c>
      <c r="P16" s="294" t="s">
        <v>1490</v>
      </c>
      <c r="Q16" s="295" t="s">
        <v>1491</v>
      </c>
      <c r="R16" s="296" t="s">
        <v>1386</v>
      </c>
      <c r="S16" s="308">
        <v>44196</v>
      </c>
      <c r="T16" s="297">
        <f>_xlfn.IFNA(VLOOKUP(B16,'Q4 2019 Initial PTP'!$B$2:$P$57,15,0),"Not Found")</f>
        <v>43686</v>
      </c>
      <c r="U16" s="297"/>
      <c r="V16" s="298"/>
      <c r="W16" s="293" t="s">
        <v>1590</v>
      </c>
      <c r="X16" s="299"/>
      <c r="Y16" s="300"/>
      <c r="Z16" s="301"/>
      <c r="AA16" s="302">
        <v>700000</v>
      </c>
      <c r="AB16" s="309">
        <v>0</v>
      </c>
      <c r="AC16" s="303">
        <v>0</v>
      </c>
      <c r="AD16" s="294"/>
      <c r="AE16" s="293" t="s">
        <v>1591</v>
      </c>
      <c r="AF16" s="294" t="s">
        <v>1492</v>
      </c>
      <c r="AG16" s="304"/>
      <c r="AH16" s="305"/>
      <c r="AI16" s="305"/>
      <c r="AJ16" s="305"/>
      <c r="AK16" s="305"/>
      <c r="AL16" s="305"/>
      <c r="AM16" s="305" t="s">
        <v>1565</v>
      </c>
      <c r="AN16" s="310" t="s">
        <v>1564</v>
      </c>
      <c r="AO16" s="311" t="s">
        <v>1592</v>
      </c>
    </row>
    <row r="17" spans="1:41" ht="156.75">
      <c r="A17" s="293" t="e">
        <f>VLOOKUP(B17,Data!E:E,1,0)</f>
        <v>#N/A</v>
      </c>
      <c r="B17" s="293">
        <v>82138</v>
      </c>
      <c r="C17" s="293"/>
      <c r="D17" s="293" t="s">
        <v>1588</v>
      </c>
      <c r="E17" s="293" t="e">
        <f>VLOOKUP(J17,#REF!,1,0)</f>
        <v>#REF!</v>
      </c>
      <c r="F17" s="293" t="e">
        <f>VLOOKUP(J17,#REF!,1,0)</f>
        <v>#REF!</v>
      </c>
      <c r="G17" s="293" t="e">
        <f>VLOOKUP(J17,OKTCo!$A$3:$A$53,1,0)</f>
        <v>#N/A</v>
      </c>
      <c r="H17" s="337" t="str">
        <f t="shared" si="0"/>
        <v>Yes</v>
      </c>
      <c r="I17" s="293" t="s">
        <v>1509</v>
      </c>
      <c r="J17" s="293" t="s">
        <v>1489</v>
      </c>
      <c r="K17" s="293">
        <v>0</v>
      </c>
      <c r="L17" s="293">
        <v>16818</v>
      </c>
      <c r="M17" s="293"/>
      <c r="N17" s="293">
        <v>51337</v>
      </c>
      <c r="O17" s="293" t="s">
        <v>1219</v>
      </c>
      <c r="P17" s="294" t="s">
        <v>1490</v>
      </c>
      <c r="Q17" s="295" t="s">
        <v>1493</v>
      </c>
      <c r="R17" s="296" t="s">
        <v>1386</v>
      </c>
      <c r="S17" s="308">
        <v>44196</v>
      </c>
      <c r="T17" s="297">
        <f>_xlfn.IFNA(VLOOKUP(B17,'Q4 2019 Initial PTP'!$B$2:$P$57,15,0),"Not Found")</f>
        <v>43686</v>
      </c>
      <c r="U17" s="297"/>
      <c r="V17" s="298"/>
      <c r="W17" s="293" t="s">
        <v>1590</v>
      </c>
      <c r="X17" s="299"/>
      <c r="Y17" s="300"/>
      <c r="Z17" s="301"/>
      <c r="AA17" s="302">
        <v>8700000</v>
      </c>
      <c r="AB17" s="309">
        <v>0</v>
      </c>
      <c r="AC17" s="303">
        <v>0</v>
      </c>
      <c r="AD17" s="294"/>
      <c r="AE17" s="293" t="s">
        <v>1591</v>
      </c>
      <c r="AF17" s="294" t="s">
        <v>1494</v>
      </c>
      <c r="AG17" s="304"/>
      <c r="AH17" s="305"/>
      <c r="AI17" s="305"/>
      <c r="AJ17" s="305"/>
      <c r="AK17" s="305"/>
      <c r="AL17" s="305"/>
      <c r="AM17" s="305" t="s">
        <v>1565</v>
      </c>
      <c r="AN17" s="310" t="s">
        <v>1564</v>
      </c>
      <c r="AO17" s="311" t="s">
        <v>1592</v>
      </c>
    </row>
    <row r="18" spans="1:41" ht="85.5">
      <c r="A18" s="293" t="e">
        <f>VLOOKUP(B18,Data!E:E,1,0)</f>
        <v>#N/A</v>
      </c>
      <c r="B18" s="293">
        <v>112488</v>
      </c>
      <c r="C18" s="293" t="s">
        <v>1521</v>
      </c>
      <c r="D18" s="293" t="s">
        <v>1593</v>
      </c>
      <c r="E18" s="293" t="e">
        <f>VLOOKUP(J18,#REF!,1,0)</f>
        <v>#REF!</v>
      </c>
      <c r="F18" s="293" t="e">
        <f>VLOOKUP(J18,#REF!,1,0)</f>
        <v>#REF!</v>
      </c>
      <c r="G18" s="293" t="e">
        <f>VLOOKUP(J18,OKTCo!$A$3:$A$53,1,0)</f>
        <v>#N/A</v>
      </c>
      <c r="H18" s="337" t="str">
        <f t="shared" si="0"/>
        <v>Yes</v>
      </c>
      <c r="I18" s="338" t="s">
        <v>1649</v>
      </c>
      <c r="J18" s="293" t="s">
        <v>1594</v>
      </c>
      <c r="K18" s="293" t="s">
        <v>1595</v>
      </c>
      <c r="L18" s="293"/>
      <c r="M18" s="293">
        <v>210544</v>
      </c>
      <c r="N18" s="293">
        <v>81571</v>
      </c>
      <c r="O18" s="293" t="s">
        <v>1219</v>
      </c>
      <c r="P18" s="311" t="s">
        <v>1596</v>
      </c>
      <c r="Q18" s="295" t="s">
        <v>1597</v>
      </c>
      <c r="R18" s="296" t="s">
        <v>1215</v>
      </c>
      <c r="S18" s="297">
        <v>44530</v>
      </c>
      <c r="T18" s="297" t="str">
        <f>_xlfn.IFNA(VLOOKUP(B18,'Q4 2019 Initial PTP'!$B$2:$P$57,15,0),"Not Found")</f>
        <v>Not Found</v>
      </c>
      <c r="U18" s="297">
        <v>44348</v>
      </c>
      <c r="V18" s="298">
        <v>43787</v>
      </c>
      <c r="W18" s="293" t="s">
        <v>1578</v>
      </c>
      <c r="X18" s="299">
        <v>9155167</v>
      </c>
      <c r="Y18" s="300">
        <v>2020</v>
      </c>
      <c r="Z18" s="301">
        <v>9155167</v>
      </c>
      <c r="AA18" s="318">
        <v>9155167</v>
      </c>
      <c r="AB18" s="309">
        <v>1</v>
      </c>
      <c r="AC18" s="303">
        <v>0</v>
      </c>
      <c r="AD18" s="294"/>
      <c r="AE18" s="293" t="s">
        <v>1568</v>
      </c>
      <c r="AF18" s="294" t="s">
        <v>1598</v>
      </c>
      <c r="AG18" s="304" t="s">
        <v>1599</v>
      </c>
      <c r="AH18" s="305"/>
      <c r="AI18" s="305"/>
      <c r="AJ18" s="305"/>
      <c r="AK18" s="305"/>
      <c r="AL18" s="305"/>
      <c r="AM18" s="305"/>
      <c r="AN18" s="310" t="s">
        <v>1564</v>
      </c>
      <c r="AO18" s="311" t="s">
        <v>1600</v>
      </c>
    </row>
    <row r="19" spans="1:41" ht="28.5">
      <c r="A19" s="293" t="e">
        <f>VLOOKUP(B19,Data!E:E,1,0)</f>
        <v>#N/A</v>
      </c>
      <c r="B19" s="293">
        <v>122713</v>
      </c>
      <c r="C19" s="293" t="s">
        <v>1601</v>
      </c>
      <c r="D19" s="293" t="s">
        <v>1602</v>
      </c>
      <c r="E19" s="293" t="e">
        <f>VLOOKUP(J19,#REF!,1,0)</f>
        <v>#REF!</v>
      </c>
      <c r="F19" s="293" t="e">
        <f>VLOOKUP(J19,#REF!,1,0)</f>
        <v>#REF!</v>
      </c>
      <c r="G19" s="293" t="e">
        <f>VLOOKUP(J19,OKTCo!$A$3:$A$53,1,0)</f>
        <v>#N/A</v>
      </c>
      <c r="H19" s="337" t="str">
        <f t="shared" si="0"/>
        <v>Yes</v>
      </c>
      <c r="I19" s="293" t="s">
        <v>1539</v>
      </c>
      <c r="J19" s="293" t="s">
        <v>1603</v>
      </c>
      <c r="K19" s="293" t="s">
        <v>1239</v>
      </c>
      <c r="L19" s="293"/>
      <c r="M19" s="293">
        <v>210558</v>
      </c>
      <c r="N19" s="293">
        <v>81673</v>
      </c>
      <c r="O19" s="293" t="s">
        <v>1219</v>
      </c>
      <c r="P19" s="294" t="s">
        <v>1604</v>
      </c>
      <c r="Q19" s="295" t="s">
        <v>1605</v>
      </c>
      <c r="R19" s="296" t="s">
        <v>1227</v>
      </c>
      <c r="S19" s="297">
        <v>44713</v>
      </c>
      <c r="T19" s="297" t="str">
        <f>_xlfn.IFNA(VLOOKUP(B19,'Q4 2019 Initial PTP'!$B$2:$P$57,15,0),"Not Found")</f>
        <v>Not Found</v>
      </c>
      <c r="U19" s="297">
        <v>44713</v>
      </c>
      <c r="V19" s="298">
        <v>43980</v>
      </c>
      <c r="W19" s="293" t="s">
        <v>1606</v>
      </c>
      <c r="X19" s="299"/>
      <c r="Y19" s="300"/>
      <c r="Z19" s="301"/>
      <c r="AA19" s="302">
        <v>3160967</v>
      </c>
      <c r="AB19" s="309">
        <v>0</v>
      </c>
      <c r="AC19" s="303">
        <v>0</v>
      </c>
      <c r="AD19" s="294"/>
      <c r="AE19" s="293" t="s">
        <v>1568</v>
      </c>
      <c r="AF19" s="294" t="s">
        <v>1607</v>
      </c>
      <c r="AG19" s="304">
        <v>115</v>
      </c>
      <c r="AH19" s="305"/>
      <c r="AI19" s="305">
        <v>0.49</v>
      </c>
      <c r="AJ19" s="305"/>
      <c r="AK19" s="305"/>
      <c r="AL19" s="305"/>
      <c r="AM19" s="305"/>
      <c r="AN19" s="310"/>
      <c r="AO19" s="311" t="s">
        <v>1608</v>
      </c>
    </row>
    <row r="20" spans="1:41" ht="28.5">
      <c r="A20" s="293" t="e">
        <f>VLOOKUP(B20,Data!E:E,1,0)</f>
        <v>#N/A</v>
      </c>
      <c r="B20" s="293">
        <v>112360</v>
      </c>
      <c r="C20" s="293" t="s">
        <v>1521</v>
      </c>
      <c r="D20" s="293" t="s">
        <v>1609</v>
      </c>
      <c r="E20" s="293" t="e">
        <f>VLOOKUP(J20,#REF!,1,0)</f>
        <v>#REF!</v>
      </c>
      <c r="F20" s="293" t="e">
        <f>VLOOKUP(J20,#REF!,1,0)</f>
        <v>#REF!</v>
      </c>
      <c r="G20" s="293" t="e">
        <f>VLOOKUP(J20,OKTCo!$A$3:$A$53,1,0)</f>
        <v>#N/A</v>
      </c>
      <c r="H20" s="337" t="str">
        <f t="shared" si="0"/>
        <v>Yes</v>
      </c>
      <c r="I20" s="338" t="s">
        <v>1647</v>
      </c>
      <c r="J20" s="293" t="s">
        <v>1610</v>
      </c>
      <c r="K20" s="293" t="s">
        <v>1611</v>
      </c>
      <c r="L20" s="293"/>
      <c r="M20" s="293">
        <v>210544</v>
      </c>
      <c r="N20" s="293">
        <v>81500</v>
      </c>
      <c r="O20" s="293" t="s">
        <v>1219</v>
      </c>
      <c r="P20" s="294" t="s">
        <v>1612</v>
      </c>
      <c r="Q20" s="295" t="s">
        <v>1613</v>
      </c>
      <c r="R20" s="296" t="s">
        <v>1215</v>
      </c>
      <c r="S20" s="297">
        <v>44866</v>
      </c>
      <c r="T20" s="297" t="str">
        <f>_xlfn.IFNA(VLOOKUP(B20,'Q4 2019 Initial PTP'!$B$2:$P$57,15,0),"Not Found")</f>
        <v>Not Found</v>
      </c>
      <c r="U20" s="297">
        <v>44348</v>
      </c>
      <c r="V20" s="298">
        <v>43787</v>
      </c>
      <c r="W20" s="293" t="s">
        <v>1578</v>
      </c>
      <c r="X20" s="299">
        <v>16288000</v>
      </c>
      <c r="Y20" s="300">
        <v>2020</v>
      </c>
      <c r="Z20" s="301">
        <v>16288000</v>
      </c>
      <c r="AA20" s="302">
        <v>16288000</v>
      </c>
      <c r="AB20" s="309">
        <v>1</v>
      </c>
      <c r="AC20" s="303">
        <v>0</v>
      </c>
      <c r="AD20" s="294"/>
      <c r="AE20" s="293" t="s">
        <v>1568</v>
      </c>
      <c r="AF20" s="294" t="s">
        <v>1614</v>
      </c>
      <c r="AG20" s="304">
        <v>138</v>
      </c>
      <c r="AH20" s="305"/>
      <c r="AI20" s="305"/>
      <c r="AJ20" s="305"/>
      <c r="AK20" s="305"/>
      <c r="AL20" s="305"/>
      <c r="AM20" s="305"/>
      <c r="AN20" s="310" t="s">
        <v>1564</v>
      </c>
      <c r="AO20" s="311" t="s">
        <v>1615</v>
      </c>
    </row>
    <row r="21" spans="1:41" ht="28.5">
      <c r="A21" s="293" t="e">
        <f>VLOOKUP(B21,Data!E:E,1,0)</f>
        <v>#N/A</v>
      </c>
      <c r="B21" s="293">
        <v>112389</v>
      </c>
      <c r="C21" s="293" t="s">
        <v>1521</v>
      </c>
      <c r="D21" s="293" t="s">
        <v>1616</v>
      </c>
      <c r="E21" s="293" t="e">
        <f>VLOOKUP(J21,#REF!,1,0)</f>
        <v>#REF!</v>
      </c>
      <c r="F21" s="293" t="e">
        <f>VLOOKUP(J21,#REF!,1,0)</f>
        <v>#REF!</v>
      </c>
      <c r="G21" s="293" t="e">
        <f>VLOOKUP(J21,OKTCo!$A$3:$A$53,1,0)</f>
        <v>#N/A</v>
      </c>
      <c r="H21" s="337" t="str">
        <f t="shared" si="0"/>
        <v>Yes</v>
      </c>
      <c r="I21" s="338" t="s">
        <v>1647</v>
      </c>
      <c r="J21" s="293" t="s">
        <v>1617</v>
      </c>
      <c r="K21" s="293" t="s">
        <v>1618</v>
      </c>
      <c r="L21" s="293"/>
      <c r="M21" s="293">
        <v>210544</v>
      </c>
      <c r="N21" s="293">
        <v>81520</v>
      </c>
      <c r="O21" s="293" t="s">
        <v>1219</v>
      </c>
      <c r="P21" s="294" t="s">
        <v>1619</v>
      </c>
      <c r="Q21" s="295" t="s">
        <v>1620</v>
      </c>
      <c r="R21" s="296" t="s">
        <v>1215</v>
      </c>
      <c r="S21" s="308">
        <v>44708</v>
      </c>
      <c r="T21" s="297" t="str">
        <f>_xlfn.IFNA(VLOOKUP(B21,'Q4 2019 Initial PTP'!$B$2:$P$57,15,0),"Not Found")</f>
        <v>Not Found</v>
      </c>
      <c r="U21" s="297">
        <v>44348</v>
      </c>
      <c r="V21" s="298">
        <v>43787</v>
      </c>
      <c r="W21" s="293" t="s">
        <v>1578</v>
      </c>
      <c r="X21" s="299">
        <v>6724236.7699999996</v>
      </c>
      <c r="Y21" s="300">
        <v>2020</v>
      </c>
      <c r="Z21" s="301">
        <v>6724236.7699999996</v>
      </c>
      <c r="AA21" s="318">
        <v>6724236.7699999996</v>
      </c>
      <c r="AB21" s="309">
        <v>1</v>
      </c>
      <c r="AC21" s="303">
        <v>0</v>
      </c>
      <c r="AD21" s="294"/>
      <c r="AE21" s="293" t="s">
        <v>1568</v>
      </c>
      <c r="AF21" s="294" t="s">
        <v>1621</v>
      </c>
      <c r="AG21" s="304" t="s">
        <v>1622</v>
      </c>
      <c r="AH21" s="305">
        <v>2</v>
      </c>
      <c r="AI21" s="305"/>
      <c r="AJ21" s="305"/>
      <c r="AK21" s="305"/>
      <c r="AL21" s="305"/>
      <c r="AM21" s="305"/>
      <c r="AN21" s="310" t="s">
        <v>1564</v>
      </c>
      <c r="AO21" s="311" t="s">
        <v>1623</v>
      </c>
    </row>
    <row r="22" spans="1:41" ht="28.5">
      <c r="A22" s="293" t="e">
        <f>VLOOKUP(B22,Data!E:E,1,0)</f>
        <v>#N/A</v>
      </c>
      <c r="B22" s="293">
        <v>112393</v>
      </c>
      <c r="C22" s="293" t="s">
        <v>1521</v>
      </c>
      <c r="D22" s="293" t="s">
        <v>1616</v>
      </c>
      <c r="E22" s="293" t="e">
        <f>VLOOKUP(J22,#REF!,1,0)</f>
        <v>#REF!</v>
      </c>
      <c r="F22" s="293" t="e">
        <f>VLOOKUP(J22,#REF!,1,0)</f>
        <v>#REF!</v>
      </c>
      <c r="G22" s="293" t="e">
        <f>VLOOKUP(J22,OKTCo!$A$3:$A$53,1,0)</f>
        <v>#N/A</v>
      </c>
      <c r="H22" s="337" t="str">
        <f t="shared" si="0"/>
        <v>Yes</v>
      </c>
      <c r="I22" s="338" t="s">
        <v>1647</v>
      </c>
      <c r="J22" s="293" t="s">
        <v>1617</v>
      </c>
      <c r="K22" s="293" t="s">
        <v>1618</v>
      </c>
      <c r="L22" s="293"/>
      <c r="M22" s="293">
        <v>210544</v>
      </c>
      <c r="N22" s="293">
        <v>81523</v>
      </c>
      <c r="O22" s="293" t="s">
        <v>1219</v>
      </c>
      <c r="P22" s="294" t="s">
        <v>1624</v>
      </c>
      <c r="Q22" s="295" t="s">
        <v>1625</v>
      </c>
      <c r="R22" s="296" t="s">
        <v>1215</v>
      </c>
      <c r="S22" s="308">
        <v>44708</v>
      </c>
      <c r="T22" s="297" t="str">
        <f>_xlfn.IFNA(VLOOKUP(B22,'Q4 2019 Initial PTP'!$B$2:$P$57,15,0),"Not Found")</f>
        <v>Not Found</v>
      </c>
      <c r="U22" s="297">
        <v>44348</v>
      </c>
      <c r="V22" s="298">
        <v>43787</v>
      </c>
      <c r="W22" s="293" t="s">
        <v>1578</v>
      </c>
      <c r="X22" s="299">
        <v>1307802</v>
      </c>
      <c r="Y22" s="300">
        <v>2020</v>
      </c>
      <c r="Z22" s="301">
        <v>1307802</v>
      </c>
      <c r="AA22" s="318">
        <v>1307802</v>
      </c>
      <c r="AB22" s="309">
        <v>1</v>
      </c>
      <c r="AC22" s="303">
        <v>0</v>
      </c>
      <c r="AD22" s="294"/>
      <c r="AE22" s="293" t="s">
        <v>1568</v>
      </c>
      <c r="AF22" s="294" t="s">
        <v>1626</v>
      </c>
      <c r="AG22" s="304" t="s">
        <v>1622</v>
      </c>
      <c r="AH22" s="305"/>
      <c r="AI22" s="305">
        <v>1.5</v>
      </c>
      <c r="AJ22" s="305"/>
      <c r="AK22" s="305"/>
      <c r="AL22" s="305"/>
      <c r="AM22" s="305"/>
      <c r="AN22" s="310" t="s">
        <v>1564</v>
      </c>
      <c r="AO22" s="311" t="s">
        <v>1623</v>
      </c>
    </row>
    <row r="23" spans="1:41">
      <c r="A23" s="293" t="e">
        <f>VLOOKUP(B23,Data!E:E,1,0)</f>
        <v>#N/A</v>
      </c>
      <c r="B23" s="293">
        <v>51446</v>
      </c>
      <c r="C23" s="293" t="s">
        <v>1521</v>
      </c>
      <c r="D23" s="293"/>
      <c r="E23" s="293" t="e">
        <f>VLOOKUP(J23,#REF!,1,0)</f>
        <v>#REF!</v>
      </c>
      <c r="F23" s="293" t="e">
        <f>VLOOKUP(J23,#REF!,1,0)</f>
        <v>#REF!</v>
      </c>
      <c r="G23" s="293" t="e">
        <f>VLOOKUP(J23,OKTCo!$A$3:$A$53,1,0)</f>
        <v>#N/A</v>
      </c>
      <c r="H23" s="293" t="str">
        <f t="shared" si="0"/>
        <v>Yes</v>
      </c>
      <c r="I23" s="293"/>
      <c r="J23" s="281" t="s">
        <v>613</v>
      </c>
      <c r="K23" s="293" t="s">
        <v>1627</v>
      </c>
      <c r="L23" s="293"/>
      <c r="M23" s="293">
        <v>200386</v>
      </c>
      <c r="N23" s="293">
        <v>31003</v>
      </c>
      <c r="O23" s="293" t="s">
        <v>1219</v>
      </c>
      <c r="P23" s="294" t="s">
        <v>1526</v>
      </c>
      <c r="Q23" s="295" t="s">
        <v>258</v>
      </c>
      <c r="R23" s="296" t="s">
        <v>1215</v>
      </c>
      <c r="S23" s="297">
        <v>42648</v>
      </c>
      <c r="T23" s="297">
        <f>_xlfn.IFNA(VLOOKUP(B23,'Q4 2019 Initial PTP'!$B$2:$P$57,15,0),"Not Found")</f>
        <v>42648</v>
      </c>
      <c r="U23" s="297">
        <v>42887</v>
      </c>
      <c r="V23" s="298">
        <v>42507</v>
      </c>
      <c r="W23" s="293" t="s">
        <v>1216</v>
      </c>
      <c r="X23" s="299">
        <v>518011.16</v>
      </c>
      <c r="Y23" s="300">
        <v>2016</v>
      </c>
      <c r="Z23" s="301">
        <v>518011.16</v>
      </c>
      <c r="AA23" s="302">
        <v>518011.16</v>
      </c>
      <c r="AB23" s="302"/>
      <c r="AC23" s="303">
        <v>0</v>
      </c>
      <c r="AD23" s="294"/>
      <c r="AE23" s="293" t="s">
        <v>1563</v>
      </c>
      <c r="AF23" s="294" t="s">
        <v>1238</v>
      </c>
      <c r="AG23" s="304">
        <v>138</v>
      </c>
      <c r="AH23" s="305"/>
      <c r="AI23" s="305"/>
      <c r="AJ23" s="305"/>
      <c r="AK23" s="305" t="s">
        <v>1564</v>
      </c>
      <c r="AL23" s="305" t="s">
        <v>1564</v>
      </c>
      <c r="AM23" s="305" t="s">
        <v>1565</v>
      </c>
      <c r="AN23" s="305" t="s">
        <v>1564</v>
      </c>
      <c r="AO23" s="306"/>
    </row>
    <row r="24" spans="1:41" ht="28.5">
      <c r="A24" s="293" t="e">
        <f>VLOOKUP(B24,Data!E:E,1,0)</f>
        <v>#N/A</v>
      </c>
      <c r="B24" s="293">
        <v>50769</v>
      </c>
      <c r="C24" s="293"/>
      <c r="D24" s="293"/>
      <c r="E24" s="293" t="e">
        <f>VLOOKUP(J24,#REF!,1,0)</f>
        <v>#REF!</v>
      </c>
      <c r="F24" s="293" t="e">
        <f>VLOOKUP(J24,#REF!,1,0)</f>
        <v>#REF!</v>
      </c>
      <c r="G24" s="293" t="e">
        <f>VLOOKUP(J24,OKTCo!$A$3:$A$53,1,0)</f>
        <v>#N/A</v>
      </c>
      <c r="H24" s="337" t="str">
        <f t="shared" si="0"/>
        <v>Yes</v>
      </c>
      <c r="I24" s="338" t="s">
        <v>1646</v>
      </c>
      <c r="J24" s="293"/>
      <c r="K24" s="293" t="e">
        <v>#N/A</v>
      </c>
      <c r="L24" s="293"/>
      <c r="M24" s="293"/>
      <c r="N24" s="293">
        <v>30599</v>
      </c>
      <c r="O24" s="293" t="s">
        <v>1219</v>
      </c>
      <c r="P24" s="294" t="s">
        <v>1628</v>
      </c>
      <c r="Q24" s="295" t="s">
        <v>1629</v>
      </c>
      <c r="R24" s="296" t="s">
        <v>1630</v>
      </c>
      <c r="S24" s="297"/>
      <c r="T24" s="297" t="str">
        <f>_xlfn.IFNA(VLOOKUP(B24,'Q4 2019 Initial PTP'!$B$2:$P$57,15,0),"Not Found")</f>
        <v>Not Found</v>
      </c>
      <c r="U24" s="297">
        <v>48580</v>
      </c>
      <c r="V24" s="298"/>
      <c r="W24" s="293" t="s">
        <v>1631</v>
      </c>
      <c r="X24" s="299">
        <v>0</v>
      </c>
      <c r="Y24" s="300"/>
      <c r="Z24" s="301"/>
      <c r="AA24" s="302">
        <v>12600000</v>
      </c>
      <c r="AB24" s="309">
        <v>0</v>
      </c>
      <c r="AC24" s="303"/>
      <c r="AD24" s="294"/>
      <c r="AE24" s="293" t="s">
        <v>1632</v>
      </c>
      <c r="AF24" s="294" t="s">
        <v>1633</v>
      </c>
      <c r="AG24" s="304" t="s">
        <v>1634</v>
      </c>
      <c r="AH24" s="305"/>
      <c r="AI24" s="305"/>
      <c r="AJ24" s="305"/>
      <c r="AK24" s="305"/>
      <c r="AL24" s="305"/>
      <c r="AM24" s="305"/>
      <c r="AN24" s="310"/>
      <c r="AO24" s="311" t="s">
        <v>1635</v>
      </c>
    </row>
    <row r="25" spans="1:41" ht="28.5">
      <c r="A25" s="293">
        <f>VLOOKUP(B25,Data!E:E,1,0)</f>
        <v>51033</v>
      </c>
      <c r="B25" s="319">
        <v>51033</v>
      </c>
      <c r="C25" s="319"/>
      <c r="D25" s="319"/>
      <c r="E25" s="293" t="e">
        <f>VLOOKUP(J25,#REF!,1,0)</f>
        <v>#REF!</v>
      </c>
      <c r="F25" s="293" t="e">
        <f>VLOOKUP(J25,#REF!,1,0)</f>
        <v>#REF!</v>
      </c>
      <c r="G25" s="293" t="e">
        <f>VLOOKUP(J25,OKTCo!$A$3:$A$53,1,0)</f>
        <v>#N/A</v>
      </c>
      <c r="H25" s="293" t="str">
        <f t="shared" si="0"/>
        <v>Yes</v>
      </c>
      <c r="I25" s="319"/>
      <c r="J25" s="271" t="s">
        <v>618</v>
      </c>
      <c r="K25" s="319" t="e">
        <v>#N/A</v>
      </c>
      <c r="L25" s="319"/>
      <c r="M25" s="319">
        <v>200298</v>
      </c>
      <c r="N25" s="319">
        <v>30761</v>
      </c>
      <c r="O25" s="319" t="s">
        <v>1219</v>
      </c>
      <c r="P25" s="320" t="s">
        <v>1394</v>
      </c>
      <c r="Q25" s="321" t="s">
        <v>602</v>
      </c>
      <c r="R25" s="322" t="s">
        <v>1227</v>
      </c>
      <c r="S25" s="323">
        <v>43983</v>
      </c>
      <c r="T25" s="297">
        <f>_xlfn.IFNA(VLOOKUP(B25,'Q4 2019 Initial PTP'!$B$2:$P$57,15,0),"Not Found")</f>
        <v>43983</v>
      </c>
      <c r="U25" s="323">
        <v>43983</v>
      </c>
      <c r="V25" s="324">
        <v>41912</v>
      </c>
      <c r="W25" s="319" t="s">
        <v>601</v>
      </c>
      <c r="X25" s="325">
        <v>6566218</v>
      </c>
      <c r="Y25" s="326">
        <v>2014</v>
      </c>
      <c r="Z25" s="327">
        <v>7614799.808886</v>
      </c>
      <c r="AA25" s="328">
        <v>6566217.7699999996</v>
      </c>
      <c r="AB25" s="329">
        <v>0.8622968344272991</v>
      </c>
      <c r="AC25" s="330">
        <v>0</v>
      </c>
      <c r="AD25" s="320"/>
      <c r="AE25" s="319" t="s">
        <v>1591</v>
      </c>
      <c r="AF25" s="320" t="s">
        <v>1397</v>
      </c>
      <c r="AG25" s="331">
        <v>138</v>
      </c>
      <c r="AH25" s="332"/>
      <c r="AI25" s="332"/>
      <c r="AJ25" s="332"/>
      <c r="AK25" s="332"/>
      <c r="AL25" s="332"/>
      <c r="AM25" s="332" t="s">
        <v>1565</v>
      </c>
      <c r="AN25" s="333" t="s">
        <v>1564</v>
      </c>
      <c r="AO25" s="320" t="s">
        <v>1636</v>
      </c>
    </row>
    <row r="26" spans="1:41" ht="28.5">
      <c r="A26" s="293" t="e">
        <f>VLOOKUP(B26,Data!E:E,1,0)</f>
        <v>#N/A</v>
      </c>
      <c r="B26" s="293">
        <v>112460</v>
      </c>
      <c r="C26" s="293" t="s">
        <v>1521</v>
      </c>
      <c r="D26" s="293"/>
      <c r="E26" s="293" t="e">
        <f>VLOOKUP(J26,#REF!,1,0)</f>
        <v>#REF!</v>
      </c>
      <c r="F26" s="293" t="e">
        <f>VLOOKUP(J26,#REF!,1,0)</f>
        <v>#REF!</v>
      </c>
      <c r="G26" s="293" t="e">
        <f>VLOOKUP(J26,OKTCo!$A$3:$A$53,1,0)</f>
        <v>#N/A</v>
      </c>
      <c r="H26" s="337" t="str">
        <f t="shared" si="0"/>
        <v>Yes</v>
      </c>
      <c r="I26" s="338" t="s">
        <v>1645</v>
      </c>
      <c r="J26" s="293"/>
      <c r="K26" s="293" t="e">
        <v>#N/A</v>
      </c>
      <c r="L26" s="293"/>
      <c r="M26" s="293">
        <v>210544</v>
      </c>
      <c r="N26" s="293">
        <v>81561</v>
      </c>
      <c r="O26" s="293" t="s">
        <v>1219</v>
      </c>
      <c r="P26" s="294" t="s">
        <v>1637</v>
      </c>
      <c r="Q26" s="295" t="s">
        <v>1638</v>
      </c>
      <c r="R26" s="296" t="s">
        <v>1354</v>
      </c>
      <c r="S26" s="297">
        <v>46023</v>
      </c>
      <c r="T26" s="297" t="str">
        <f>_xlfn.IFNA(VLOOKUP(B26,'Q4 2019 Initial PTP'!$B$2:$P$57,15,0),"Not Found")</f>
        <v>Not Found</v>
      </c>
      <c r="U26" s="297">
        <v>46023</v>
      </c>
      <c r="V26" s="298">
        <v>43787</v>
      </c>
      <c r="W26" s="293" t="s">
        <v>1578</v>
      </c>
      <c r="X26" s="299">
        <v>733520</v>
      </c>
      <c r="Y26" s="300">
        <v>2020</v>
      </c>
      <c r="Z26" s="301">
        <v>733520</v>
      </c>
      <c r="AA26" s="302">
        <v>733520</v>
      </c>
      <c r="AB26" s="309">
        <v>1</v>
      </c>
      <c r="AC26" s="303">
        <v>0</v>
      </c>
      <c r="AD26" s="294"/>
      <c r="AE26" s="293" t="s">
        <v>1591</v>
      </c>
      <c r="AF26" s="294" t="s">
        <v>1639</v>
      </c>
      <c r="AG26" s="304" t="s">
        <v>1622</v>
      </c>
      <c r="AH26" s="305"/>
      <c r="AI26" s="305"/>
      <c r="AJ26" s="305"/>
      <c r="AK26" s="305"/>
      <c r="AL26" s="305"/>
      <c r="AM26" s="305"/>
      <c r="AN26" s="310" t="s">
        <v>1564</v>
      </c>
      <c r="AO26" s="311" t="s">
        <v>1640</v>
      </c>
    </row>
    <row r="27" spans="1:41" ht="28.5">
      <c r="A27" s="293" t="e">
        <f>VLOOKUP(B27,Data!E:E,1,0)</f>
        <v>#N/A</v>
      </c>
      <c r="B27" s="293">
        <v>112502</v>
      </c>
      <c r="C27" s="293" t="s">
        <v>1521</v>
      </c>
      <c r="D27" s="293"/>
      <c r="E27" s="293" t="e">
        <f>VLOOKUP(J27,#REF!,1,0)</f>
        <v>#REF!</v>
      </c>
      <c r="F27" s="293" t="e">
        <f>VLOOKUP(J27,#REF!,1,0)</f>
        <v>#REF!</v>
      </c>
      <c r="G27" s="293" t="e">
        <f>VLOOKUP(J27,OKTCo!$A$3:$A$53,1,0)</f>
        <v>#N/A</v>
      </c>
      <c r="H27" s="337" t="str">
        <f t="shared" si="0"/>
        <v>Yes</v>
      </c>
      <c r="I27" s="338" t="s">
        <v>1645</v>
      </c>
      <c r="J27" s="293"/>
      <c r="K27" s="293" t="e">
        <v>#N/A</v>
      </c>
      <c r="L27" s="293"/>
      <c r="M27" s="293">
        <v>210544</v>
      </c>
      <c r="N27" s="293">
        <v>81561</v>
      </c>
      <c r="O27" s="293" t="s">
        <v>1219</v>
      </c>
      <c r="P27" s="294" t="s">
        <v>1637</v>
      </c>
      <c r="Q27" s="295" t="s">
        <v>1641</v>
      </c>
      <c r="R27" s="296" t="s">
        <v>1354</v>
      </c>
      <c r="S27" s="297">
        <v>46023</v>
      </c>
      <c r="T27" s="297" t="str">
        <f>_xlfn.IFNA(VLOOKUP(B27,'Q4 2019 Initial PTP'!$B$2:$P$57,15,0),"Not Found")</f>
        <v>Not Found</v>
      </c>
      <c r="U27" s="297">
        <v>46023</v>
      </c>
      <c r="V27" s="298">
        <v>43787</v>
      </c>
      <c r="W27" s="293" t="s">
        <v>1578</v>
      </c>
      <c r="X27" s="299">
        <v>3165684</v>
      </c>
      <c r="Y27" s="300">
        <v>2019</v>
      </c>
      <c r="Z27" s="301">
        <v>3244826.1</v>
      </c>
      <c r="AA27" s="302">
        <v>5383105</v>
      </c>
      <c r="AB27" s="317">
        <v>1.6589810467809045</v>
      </c>
      <c r="AC27" s="303">
        <v>0</v>
      </c>
      <c r="AD27" s="294"/>
      <c r="AE27" s="293" t="s">
        <v>1591</v>
      </c>
      <c r="AF27" s="294" t="s">
        <v>1642</v>
      </c>
      <c r="AG27" s="304">
        <v>345</v>
      </c>
      <c r="AH27" s="305">
        <v>0.06</v>
      </c>
      <c r="AI27" s="305"/>
      <c r="AJ27" s="305"/>
      <c r="AK27" s="305"/>
      <c r="AL27" s="305"/>
      <c r="AM27" s="305"/>
      <c r="AN27" s="310" t="s">
        <v>1564</v>
      </c>
      <c r="AO27" s="311" t="s">
        <v>1643</v>
      </c>
    </row>
  </sheetData>
  <autoFilter ref="A1:AO27" xr:uid="{00000000-0009-0000-0000-000006000000}"/>
  <conditionalFormatting sqref="S2:T27">
    <cfRule type="expression" dxfId="2" priority="1">
      <formula>$S2&lt;&gt;$T2</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57"/>
  <sheetViews>
    <sheetView zoomScale="70" zoomScaleNormal="70" workbookViewId="0">
      <pane ySplit="1" topLeftCell="A2" activePane="bottomLeft" state="frozen"/>
      <selection activeCell="A287" sqref="A287"/>
      <selection pane="bottomLeft" activeCell="A287" sqref="A287"/>
    </sheetView>
  </sheetViews>
  <sheetFormatPr defaultRowHeight="15"/>
  <cols>
    <col min="1" max="1" width="10.5703125" style="254" customWidth="1"/>
    <col min="2" max="2" width="12.140625" bestFit="1" customWidth="1"/>
    <col min="3" max="3" width="10.5703125" bestFit="1" customWidth="1"/>
    <col min="4" max="6" width="12.5703125" bestFit="1" customWidth="1"/>
    <col min="7" max="7" width="10.5703125" style="254" customWidth="1"/>
    <col min="8" max="8" width="17.42578125" bestFit="1" customWidth="1"/>
    <col min="9" max="9" width="11.5703125" customWidth="1"/>
    <col min="10" max="11" width="10.5703125" bestFit="1" customWidth="1"/>
    <col min="12" max="12" width="9.42578125" bestFit="1" customWidth="1"/>
    <col min="13" max="13" width="126.42578125" bestFit="1" customWidth="1"/>
    <col min="14" max="14" width="61.140625" customWidth="1"/>
    <col min="15" max="15" width="27.85546875" bestFit="1" customWidth="1"/>
    <col min="16" max="17" width="14.42578125" customWidth="1"/>
    <col min="18" max="18" width="13.42578125" customWidth="1"/>
    <col min="19" max="19" width="14.42578125" customWidth="1"/>
    <col min="20" max="20" width="20.5703125" customWidth="1"/>
    <col min="21" max="21" width="14.42578125" customWidth="1"/>
    <col min="22" max="22" width="18.42578125" customWidth="1"/>
    <col min="23" max="23" width="19.140625" customWidth="1"/>
    <col min="24" max="24" width="19.5703125" customWidth="1"/>
    <col min="25" max="25" width="23" customWidth="1"/>
    <col min="26" max="26" width="32.42578125" customWidth="1"/>
    <col min="27" max="27" width="108.140625" customWidth="1"/>
  </cols>
  <sheetData>
    <row r="1" spans="1:27" ht="115.5">
      <c r="A1" s="278" t="s">
        <v>1471</v>
      </c>
      <c r="B1" s="260" t="s">
        <v>3</v>
      </c>
      <c r="C1" s="260" t="s">
        <v>1189</v>
      </c>
      <c r="D1" s="278" t="s">
        <v>1500</v>
      </c>
      <c r="E1" s="278" t="s">
        <v>1501</v>
      </c>
      <c r="F1" s="278" t="s">
        <v>1502</v>
      </c>
      <c r="G1" s="278" t="s">
        <v>1503</v>
      </c>
      <c r="H1" s="278" t="s">
        <v>1506</v>
      </c>
      <c r="I1" s="260" t="s">
        <v>1190</v>
      </c>
      <c r="J1" s="260" t="s">
        <v>1191</v>
      </c>
      <c r="K1" s="260" t="s">
        <v>2</v>
      </c>
      <c r="L1" s="260" t="s">
        <v>1470</v>
      </c>
      <c r="M1" s="260" t="s">
        <v>1192</v>
      </c>
      <c r="N1" s="260" t="s">
        <v>1193</v>
      </c>
      <c r="O1" s="261" t="s">
        <v>1194</v>
      </c>
      <c r="P1" s="280" t="s">
        <v>1195</v>
      </c>
      <c r="Q1" s="336" t="s">
        <v>1532</v>
      </c>
      <c r="R1" s="261" t="s">
        <v>1196</v>
      </c>
      <c r="S1" s="261" t="s">
        <v>1197</v>
      </c>
      <c r="T1" s="260" t="s">
        <v>1199</v>
      </c>
      <c r="U1" s="260" t="s">
        <v>1200</v>
      </c>
      <c r="V1" s="262" t="s">
        <v>1201</v>
      </c>
      <c r="W1" s="260" t="s">
        <v>1202</v>
      </c>
      <c r="X1" s="260" t="s">
        <v>1203</v>
      </c>
      <c r="Y1" s="260" t="s">
        <v>1204</v>
      </c>
      <c r="Z1" s="260" t="s">
        <v>1205</v>
      </c>
      <c r="AA1" s="260" t="s">
        <v>1210</v>
      </c>
    </row>
    <row r="2" spans="1:27">
      <c r="A2" s="271" t="e">
        <f>VLOOKUP(B2,Data!E:E,1,0)</f>
        <v>#N/A</v>
      </c>
      <c r="B2" s="271">
        <v>51558</v>
      </c>
      <c r="C2" s="270"/>
      <c r="D2" s="270" t="e">
        <f>VLOOKUP(I2,#REF!,1,0)</f>
        <v>#REF!</v>
      </c>
      <c r="E2" s="270" t="e">
        <f>VLOOKUP(I2,#REF!,1,0)</f>
        <v>#REF!</v>
      </c>
      <c r="F2" s="270" t="e">
        <f>VLOOKUP(I2,OKTCo!$A$3:$A$51,1,0)</f>
        <v>#N/A</v>
      </c>
      <c r="G2" s="281" t="s">
        <v>1504</v>
      </c>
      <c r="H2" s="270" t="s">
        <v>1217</v>
      </c>
      <c r="I2" s="271" t="s">
        <v>1218</v>
      </c>
      <c r="J2" s="271">
        <v>200386</v>
      </c>
      <c r="K2" s="271">
        <v>31057</v>
      </c>
      <c r="L2" s="271" t="s">
        <v>1219</v>
      </c>
      <c r="M2" s="270" t="s">
        <v>1534</v>
      </c>
      <c r="N2" s="270" t="s">
        <v>1221</v>
      </c>
      <c r="O2" s="270" t="s">
        <v>1222</v>
      </c>
      <c r="P2" s="272">
        <v>43830</v>
      </c>
      <c r="Q2" s="272">
        <f>_xlfn.IFNA(VLOOKUP(B2,'Q4 2018 Initial PTP'!$B$2:$Q$61,16,0),"Not Found")</f>
        <v>43830</v>
      </c>
      <c r="R2" s="272">
        <v>42887</v>
      </c>
      <c r="S2" s="272">
        <v>42507</v>
      </c>
      <c r="T2" s="273">
        <v>13512897</v>
      </c>
      <c r="U2" s="270">
        <v>2016</v>
      </c>
      <c r="V2" s="274">
        <v>14551912</v>
      </c>
      <c r="W2" s="275">
        <v>13512897</v>
      </c>
      <c r="X2" s="274"/>
      <c r="Y2" s="274"/>
      <c r="Z2" s="270" t="s">
        <v>1188</v>
      </c>
      <c r="AA2" s="276" t="s">
        <v>1225</v>
      </c>
    </row>
    <row r="3" spans="1:27">
      <c r="A3" s="271" t="e">
        <f>VLOOKUP(B3,Data!E:E,1,0)</f>
        <v>#N/A</v>
      </c>
      <c r="B3" s="271">
        <v>51559</v>
      </c>
      <c r="C3" s="270"/>
      <c r="D3" s="270" t="e">
        <f>VLOOKUP(I3,#REF!,1,0)</f>
        <v>#REF!</v>
      </c>
      <c r="E3" s="270" t="e">
        <f>VLOOKUP(I3,#REF!,1,0)</f>
        <v>#REF!</v>
      </c>
      <c r="F3" s="270" t="e">
        <f>VLOOKUP(I3,OKTCo!$A$3:$A$51,1,0)</f>
        <v>#N/A</v>
      </c>
      <c r="G3" s="281" t="s">
        <v>1504</v>
      </c>
      <c r="H3" s="270" t="s">
        <v>1217</v>
      </c>
      <c r="I3" s="271" t="s">
        <v>1218</v>
      </c>
      <c r="J3" s="271">
        <v>200386</v>
      </c>
      <c r="K3" s="271">
        <v>31057</v>
      </c>
      <c r="L3" s="271" t="s">
        <v>1219</v>
      </c>
      <c r="M3" s="270" t="s">
        <v>1535</v>
      </c>
      <c r="N3" s="270" t="s">
        <v>1229</v>
      </c>
      <c r="O3" s="270" t="s">
        <v>1222</v>
      </c>
      <c r="P3" s="272">
        <v>43830</v>
      </c>
      <c r="Q3" s="272">
        <f>_xlfn.IFNA(VLOOKUP(B3,'Q4 2018 Initial PTP'!$B$2:$Q$61,16,0),"Not Found")</f>
        <v>43830</v>
      </c>
      <c r="R3" s="272">
        <v>42887</v>
      </c>
      <c r="S3" s="272">
        <v>42507</v>
      </c>
      <c r="T3" s="273">
        <v>15146464</v>
      </c>
      <c r="U3" s="270">
        <v>2016</v>
      </c>
      <c r="V3" s="274">
        <v>16311085</v>
      </c>
      <c r="W3" s="275">
        <v>13767520</v>
      </c>
      <c r="X3" s="274"/>
      <c r="Y3" s="274"/>
      <c r="Z3" s="270" t="s">
        <v>1188</v>
      </c>
      <c r="AA3" s="276" t="s">
        <v>1231</v>
      </c>
    </row>
    <row r="4" spans="1:27">
      <c r="A4" s="271" t="e">
        <f>VLOOKUP(B4,Data!E:E,1,0)</f>
        <v>#N/A</v>
      </c>
      <c r="B4" s="271">
        <v>51560</v>
      </c>
      <c r="C4" s="270"/>
      <c r="D4" s="270" t="e">
        <f>VLOOKUP(I4,#REF!,1,0)</f>
        <v>#REF!</v>
      </c>
      <c r="E4" s="270" t="e">
        <f>VLOOKUP(I4,#REF!,1,0)</f>
        <v>#REF!</v>
      </c>
      <c r="F4" s="270" t="e">
        <f>VLOOKUP(I4,OKTCo!$A$3:$A$51,1,0)</f>
        <v>#N/A</v>
      </c>
      <c r="G4" s="281" t="s">
        <v>1504</v>
      </c>
      <c r="H4" s="270" t="s">
        <v>1217</v>
      </c>
      <c r="I4" s="271" t="s">
        <v>1218</v>
      </c>
      <c r="J4" s="271">
        <v>200386</v>
      </c>
      <c r="K4" s="271">
        <v>31057</v>
      </c>
      <c r="L4" s="271" t="s">
        <v>1219</v>
      </c>
      <c r="M4" s="270" t="s">
        <v>1536</v>
      </c>
      <c r="N4" s="270" t="s">
        <v>1233</v>
      </c>
      <c r="O4" s="270" t="s">
        <v>1222</v>
      </c>
      <c r="P4" s="272">
        <v>43830</v>
      </c>
      <c r="Q4" s="272">
        <f>_xlfn.IFNA(VLOOKUP(B4,'Q4 2018 Initial PTP'!$B$2:$Q$61,16,0),"Not Found")</f>
        <v>43830</v>
      </c>
      <c r="R4" s="272">
        <v>42887</v>
      </c>
      <c r="S4" s="272">
        <v>42507</v>
      </c>
      <c r="T4" s="273">
        <v>21668582</v>
      </c>
      <c r="U4" s="270">
        <v>2016</v>
      </c>
      <c r="V4" s="274">
        <v>23334693</v>
      </c>
      <c r="W4" s="275">
        <v>23047526</v>
      </c>
      <c r="X4" s="274"/>
      <c r="Y4" s="274"/>
      <c r="Z4" s="270" t="s">
        <v>1188</v>
      </c>
      <c r="AA4" s="276" t="s">
        <v>1235</v>
      </c>
    </row>
    <row r="5" spans="1:27">
      <c r="A5" s="271" t="e">
        <f>VLOOKUP(B5,Data!E:E,1,0)</f>
        <v>#N/A</v>
      </c>
      <c r="B5" s="271">
        <v>72066</v>
      </c>
      <c r="C5" s="270" t="s">
        <v>1521</v>
      </c>
      <c r="D5" s="270" t="e">
        <f>VLOOKUP(I5,#REF!,1,0)</f>
        <v>#REF!</v>
      </c>
      <c r="E5" s="270" t="e">
        <f>VLOOKUP(I5,#REF!,1,0)</f>
        <v>#REF!</v>
      </c>
      <c r="F5" s="270" t="e">
        <f>VLOOKUP(I5,OKTCo!$A$3:$A$51,1,0)</f>
        <v>#N/A</v>
      </c>
      <c r="G5" s="281" t="s">
        <v>1504</v>
      </c>
      <c r="H5" s="282" t="s">
        <v>1511</v>
      </c>
      <c r="I5" s="271" t="s">
        <v>1522</v>
      </c>
      <c r="J5" s="271">
        <v>210491</v>
      </c>
      <c r="K5" s="271">
        <v>51300</v>
      </c>
      <c r="L5" s="271" t="s">
        <v>1219</v>
      </c>
      <c r="M5" s="270" t="s">
        <v>1523</v>
      </c>
      <c r="N5" s="270" t="s">
        <v>1524</v>
      </c>
      <c r="O5" s="270" t="s">
        <v>1215</v>
      </c>
      <c r="P5" s="279">
        <v>43566</v>
      </c>
      <c r="Q5" s="272" t="str">
        <f>_xlfn.IFNA(VLOOKUP(B5,'Q4 2018 Initial PTP'!$B$2:$Q$61,16,0),"Not Found")</f>
        <v>Not Found</v>
      </c>
      <c r="R5" s="272">
        <v>43617</v>
      </c>
      <c r="S5" s="272">
        <v>43329</v>
      </c>
      <c r="T5" s="273">
        <v>3357600</v>
      </c>
      <c r="U5" s="270">
        <v>2018</v>
      </c>
      <c r="V5" s="274">
        <v>3441540</v>
      </c>
      <c r="W5" s="275">
        <v>3357600</v>
      </c>
      <c r="X5" s="274"/>
      <c r="Y5" s="274"/>
      <c r="Z5" s="270" t="s">
        <v>1187</v>
      </c>
      <c r="AA5" s="276" t="s">
        <v>1528</v>
      </c>
    </row>
    <row r="6" spans="1:27">
      <c r="A6" s="271" t="e">
        <f>VLOOKUP(B6,Data!E:E,1,0)</f>
        <v>#N/A</v>
      </c>
      <c r="B6" s="271">
        <v>51446</v>
      </c>
      <c r="C6" s="270" t="s">
        <v>1521</v>
      </c>
      <c r="D6" s="270" t="e">
        <f>VLOOKUP(I6,#REF!,1,0)</f>
        <v>#REF!</v>
      </c>
      <c r="E6" s="270" t="e">
        <f>VLOOKUP(I6,#REF!,1,0)</f>
        <v>#REF!</v>
      </c>
      <c r="F6" s="270" t="e">
        <f>VLOOKUP(I6,OKTCo!$A$3:$A$51,1,0)</f>
        <v>#N/A</v>
      </c>
      <c r="G6" s="271" t="s">
        <v>1505</v>
      </c>
      <c r="H6" s="270"/>
      <c r="I6" s="281" t="s">
        <v>613</v>
      </c>
      <c r="J6" s="271">
        <v>200386</v>
      </c>
      <c r="K6" s="271">
        <v>31003</v>
      </c>
      <c r="L6" s="271" t="s">
        <v>1219</v>
      </c>
      <c r="M6" s="270" t="s">
        <v>1526</v>
      </c>
      <c r="N6" s="270" t="s">
        <v>258</v>
      </c>
      <c r="O6" s="270" t="s">
        <v>1215</v>
      </c>
      <c r="P6" s="272">
        <v>42648</v>
      </c>
      <c r="Q6" s="272">
        <f>_xlfn.IFNA(VLOOKUP(B6,'Q4 2018 Initial PTP'!$B$2:$Q$61,16,0),"Not Found")</f>
        <v>42648</v>
      </c>
      <c r="R6" s="272">
        <v>42887</v>
      </c>
      <c r="S6" s="272">
        <v>42507</v>
      </c>
      <c r="T6" s="273">
        <v>518011</v>
      </c>
      <c r="U6" s="270">
        <v>2016</v>
      </c>
      <c r="V6" s="274">
        <v>557841</v>
      </c>
      <c r="W6" s="275">
        <v>518011</v>
      </c>
      <c r="X6" s="274"/>
      <c r="Y6" s="274"/>
      <c r="Z6" s="270" t="s">
        <v>1186</v>
      </c>
      <c r="AA6" s="276" t="s">
        <v>1238</v>
      </c>
    </row>
    <row r="7" spans="1:27">
      <c r="A7" s="271">
        <f>VLOOKUP(B7,Data!E:E,1,0)</f>
        <v>51017</v>
      </c>
      <c r="B7" s="271">
        <v>51017</v>
      </c>
      <c r="C7" s="270" t="s">
        <v>1239</v>
      </c>
      <c r="D7" s="270" t="e">
        <f>VLOOKUP(I7,#REF!,1,0)</f>
        <v>#REF!</v>
      </c>
      <c r="E7" s="270" t="e">
        <f>VLOOKUP(I7,#REF!,1,0)</f>
        <v>#REF!</v>
      </c>
      <c r="F7" s="270" t="str">
        <f>VLOOKUP(I7,OKTCo!$A$3:$A$51,1,0)</f>
        <v>TP2012141</v>
      </c>
      <c r="G7" s="271" t="s">
        <v>1505</v>
      </c>
      <c r="H7" s="270"/>
      <c r="I7" s="281" t="s">
        <v>454</v>
      </c>
      <c r="J7" s="271">
        <v>200272</v>
      </c>
      <c r="K7" s="271">
        <v>30750</v>
      </c>
      <c r="L7" s="271" t="s">
        <v>1219</v>
      </c>
      <c r="M7" s="270" t="s">
        <v>1240</v>
      </c>
      <c r="N7" s="270" t="s">
        <v>1241</v>
      </c>
      <c r="O7" s="270" t="s">
        <v>1242</v>
      </c>
      <c r="P7" s="272">
        <v>41639</v>
      </c>
      <c r="Q7" s="272">
        <f>_xlfn.IFNA(VLOOKUP(B7,'Q4 2018 Initial PTP'!$B$2:$Q$61,16,0),"Not Found")</f>
        <v>41639</v>
      </c>
      <c r="R7" s="272">
        <v>42156</v>
      </c>
      <c r="S7" s="272">
        <v>41778</v>
      </c>
      <c r="T7" s="273">
        <v>8934149</v>
      </c>
      <c r="U7" s="270">
        <v>2014</v>
      </c>
      <c r="V7" s="274">
        <v>10108169</v>
      </c>
      <c r="W7" s="275">
        <v>8934149</v>
      </c>
      <c r="X7" s="274">
        <v>7200874</v>
      </c>
      <c r="Y7" s="274" t="s">
        <v>1243</v>
      </c>
      <c r="Z7" s="270" t="s">
        <v>1186</v>
      </c>
      <c r="AA7" s="276" t="s">
        <v>1244</v>
      </c>
    </row>
    <row r="8" spans="1:27" ht="28.5">
      <c r="A8" s="271">
        <f>VLOOKUP(B8,Data!E:E,1,0)</f>
        <v>11236</v>
      </c>
      <c r="B8" s="271">
        <v>11236</v>
      </c>
      <c r="C8" s="270"/>
      <c r="D8" s="270" t="e">
        <f>VLOOKUP(I8,#REF!,1,0)</f>
        <v>#REF!</v>
      </c>
      <c r="E8" s="270" t="e">
        <f>VLOOKUP(I8,#REF!,1,0)</f>
        <v>#REF!</v>
      </c>
      <c r="F8" s="270" t="str">
        <f>VLOOKUP(I8,OKTCo!$A$3:$A$51,1,0)</f>
        <v>TP2009089</v>
      </c>
      <c r="G8" s="271" t="s">
        <v>1505</v>
      </c>
      <c r="H8" s="270"/>
      <c r="I8" s="271" t="s">
        <v>486</v>
      </c>
      <c r="J8" s="271">
        <v>20096</v>
      </c>
      <c r="K8" s="271">
        <v>936</v>
      </c>
      <c r="L8" s="271" t="s">
        <v>1219</v>
      </c>
      <c r="M8" s="270" t="s">
        <v>1245</v>
      </c>
      <c r="N8" s="270" t="s">
        <v>1246</v>
      </c>
      <c r="O8" s="270" t="s">
        <v>1242</v>
      </c>
      <c r="P8" s="272">
        <v>42720</v>
      </c>
      <c r="Q8" s="272">
        <f>_xlfn.IFNA(VLOOKUP(B8,'Q4 2018 Initial PTP'!$B$2:$Q$61,16,0),"Not Found")</f>
        <v>42720</v>
      </c>
      <c r="R8" s="272">
        <v>41913</v>
      </c>
      <c r="S8" s="272">
        <v>40359</v>
      </c>
      <c r="T8" s="273">
        <v>185751250</v>
      </c>
      <c r="U8" s="270">
        <v>2016</v>
      </c>
      <c r="V8" s="274">
        <v>200033780</v>
      </c>
      <c r="W8" s="275">
        <v>185751250</v>
      </c>
      <c r="X8" s="274"/>
      <c r="Y8" s="274"/>
      <c r="Z8" s="270" t="s">
        <v>1186</v>
      </c>
      <c r="AA8" s="276" t="s">
        <v>1249</v>
      </c>
    </row>
    <row r="9" spans="1:27">
      <c r="A9" s="271">
        <f>VLOOKUP(B9,Data!E:E,1,0)</f>
        <v>10649</v>
      </c>
      <c r="B9" s="271">
        <v>10649</v>
      </c>
      <c r="C9" s="270" t="s">
        <v>1521</v>
      </c>
      <c r="D9" s="270" t="e">
        <f>VLOOKUP(I9,#REF!,1,0)</f>
        <v>#REF!</v>
      </c>
      <c r="E9" s="270" t="e">
        <f>VLOOKUP(I9,#REF!,1,0)</f>
        <v>#REF!</v>
      </c>
      <c r="F9" s="270" t="e">
        <f>VLOOKUP(I9,OKTCo!$A$3:$A$51,1,0)</f>
        <v>#N/A</v>
      </c>
      <c r="G9" s="271" t="s">
        <v>1505</v>
      </c>
      <c r="H9" s="270"/>
      <c r="I9" s="271" t="s">
        <v>498</v>
      </c>
      <c r="J9" s="271">
        <v>200216</v>
      </c>
      <c r="K9" s="271">
        <v>504</v>
      </c>
      <c r="L9" s="271" t="s">
        <v>1219</v>
      </c>
      <c r="M9" s="270" t="s">
        <v>1251</v>
      </c>
      <c r="N9" s="270" t="s">
        <v>1252</v>
      </c>
      <c r="O9" s="270" t="s">
        <v>1215</v>
      </c>
      <c r="P9" s="272">
        <v>42816</v>
      </c>
      <c r="Q9" s="272">
        <f>_xlfn.IFNA(VLOOKUP(B9,'Q4 2018 Initial PTP'!$B$2:$Q$61,16,0),"Not Found")</f>
        <v>42816</v>
      </c>
      <c r="R9" s="272">
        <v>41426</v>
      </c>
      <c r="S9" s="272">
        <v>41325</v>
      </c>
      <c r="T9" s="273">
        <v>12424849</v>
      </c>
      <c r="U9" s="270">
        <v>2013</v>
      </c>
      <c r="V9" s="274">
        <v>14409016</v>
      </c>
      <c r="W9" s="275">
        <v>17162457</v>
      </c>
      <c r="X9" s="274"/>
      <c r="Y9" s="274"/>
      <c r="Z9" s="270" t="s">
        <v>1186</v>
      </c>
      <c r="AA9" s="276" t="s">
        <v>1255</v>
      </c>
    </row>
    <row r="10" spans="1:27" ht="28.5">
      <c r="A10" s="271">
        <f>VLOOKUP(B10,Data!E:E,1,0)</f>
        <v>50607</v>
      </c>
      <c r="B10" s="271">
        <v>50607</v>
      </c>
      <c r="C10" s="270"/>
      <c r="D10" s="270" t="e">
        <f>VLOOKUP(I10,#REF!,1,0)</f>
        <v>#REF!</v>
      </c>
      <c r="E10" s="270" t="e">
        <f>VLOOKUP(I10,#REF!,1,0)</f>
        <v>#REF!</v>
      </c>
      <c r="F10" s="270" t="e">
        <f>VLOOKUP(I10,OKTCo!$A$3:$A$51,1,0)</f>
        <v>#N/A</v>
      </c>
      <c r="G10" s="271" t="s">
        <v>1505</v>
      </c>
      <c r="H10" s="270"/>
      <c r="I10" s="271" t="s">
        <v>524</v>
      </c>
      <c r="J10" s="271">
        <v>200231</v>
      </c>
      <c r="K10" s="271">
        <v>30495</v>
      </c>
      <c r="L10" s="271" t="s">
        <v>1219</v>
      </c>
      <c r="M10" s="270" t="s">
        <v>1292</v>
      </c>
      <c r="N10" s="270" t="s">
        <v>1293</v>
      </c>
      <c r="O10" s="270" t="s">
        <v>1215</v>
      </c>
      <c r="P10" s="272">
        <v>42489</v>
      </c>
      <c r="Q10" s="272">
        <f>_xlfn.IFNA(VLOOKUP(B10,'Q4 2018 Initial PTP'!$B$2:$Q$61,16,0),"Not Found")</f>
        <v>42489</v>
      </c>
      <c r="R10" s="272">
        <v>41426</v>
      </c>
      <c r="S10" s="272">
        <v>41540</v>
      </c>
      <c r="T10" s="273">
        <v>30369537</v>
      </c>
      <c r="U10" s="270">
        <v>2013</v>
      </c>
      <c r="V10" s="274">
        <v>35219352</v>
      </c>
      <c r="W10" s="275">
        <v>22851755</v>
      </c>
      <c r="X10" s="274"/>
      <c r="Y10" s="274"/>
      <c r="Z10" s="270" t="s">
        <v>1186</v>
      </c>
      <c r="AA10" s="276" t="s">
        <v>1295</v>
      </c>
    </row>
    <row r="11" spans="1:27" ht="28.5">
      <c r="A11" s="271">
        <f>VLOOKUP(B11,Data!E:E,1,0)</f>
        <v>50615</v>
      </c>
      <c r="B11" s="271">
        <v>50615</v>
      </c>
      <c r="C11" s="270"/>
      <c r="D11" s="270" t="e">
        <f>VLOOKUP(I11,#REF!,1,0)</f>
        <v>#REF!</v>
      </c>
      <c r="E11" s="270" t="e">
        <f>VLOOKUP(I11,#REF!,1,0)</f>
        <v>#REF!</v>
      </c>
      <c r="F11" s="270" t="e">
        <f>VLOOKUP(I11,OKTCo!$A$3:$A$51,1,0)</f>
        <v>#N/A</v>
      </c>
      <c r="G11" s="271" t="s">
        <v>1505</v>
      </c>
      <c r="H11" s="270"/>
      <c r="I11" s="271" t="s">
        <v>524</v>
      </c>
      <c r="J11" s="271">
        <v>200231</v>
      </c>
      <c r="K11" s="271">
        <v>30495</v>
      </c>
      <c r="L11" s="271" t="s">
        <v>1219</v>
      </c>
      <c r="M11" s="270" t="s">
        <v>1292</v>
      </c>
      <c r="N11" s="270" t="s">
        <v>1297</v>
      </c>
      <c r="O11" s="270" t="s">
        <v>1215</v>
      </c>
      <c r="P11" s="272">
        <v>42489</v>
      </c>
      <c r="Q11" s="272">
        <f>_xlfn.IFNA(VLOOKUP(B11,'Q4 2018 Initial PTP'!$B$2:$Q$61,16,0),"Not Found")</f>
        <v>42489</v>
      </c>
      <c r="R11" s="272">
        <v>41426</v>
      </c>
      <c r="S11" s="272">
        <v>41540</v>
      </c>
      <c r="T11" s="273">
        <v>21508234</v>
      </c>
      <c r="U11" s="270">
        <v>2013</v>
      </c>
      <c r="V11" s="274">
        <v>24942957</v>
      </c>
      <c r="W11" s="275">
        <v>32212715</v>
      </c>
      <c r="X11" s="274"/>
      <c r="Y11" s="274"/>
      <c r="Z11" s="270" t="s">
        <v>1186</v>
      </c>
      <c r="AA11" s="276" t="s">
        <v>1298</v>
      </c>
    </row>
    <row r="12" spans="1:27">
      <c r="A12" s="271">
        <f>VLOOKUP(B12,Data!E:E,1,0)</f>
        <v>50545</v>
      </c>
      <c r="B12" s="271">
        <v>50545</v>
      </c>
      <c r="C12" s="270"/>
      <c r="D12" s="270" t="e">
        <f>VLOOKUP(I12,#REF!,1,0)</f>
        <v>#REF!</v>
      </c>
      <c r="E12" s="270" t="e">
        <f>VLOOKUP(I12,#REF!,1,0)</f>
        <v>#REF!</v>
      </c>
      <c r="F12" s="270" t="e">
        <f>VLOOKUP(I12,OKTCo!$A$3:$A$51,1,0)</f>
        <v>#N/A</v>
      </c>
      <c r="G12" s="271" t="s">
        <v>1505</v>
      </c>
      <c r="H12" s="270"/>
      <c r="I12" s="271" t="s">
        <v>502</v>
      </c>
      <c r="J12" s="271">
        <v>200231</v>
      </c>
      <c r="K12" s="271">
        <v>30449</v>
      </c>
      <c r="L12" s="271" t="s">
        <v>1219</v>
      </c>
      <c r="M12" s="270" t="s">
        <v>1256</v>
      </c>
      <c r="N12" s="270" t="s">
        <v>1257</v>
      </c>
      <c r="O12" s="270" t="s">
        <v>1215</v>
      </c>
      <c r="P12" s="272">
        <v>42632</v>
      </c>
      <c r="Q12" s="272">
        <f>_xlfn.IFNA(VLOOKUP(B12,'Q4 2018 Initial PTP'!$B$2:$Q$61,16,0),"Not Found")</f>
        <v>42632</v>
      </c>
      <c r="R12" s="272">
        <v>41791</v>
      </c>
      <c r="S12" s="272">
        <v>41540</v>
      </c>
      <c r="T12" s="273">
        <v>25060655</v>
      </c>
      <c r="U12" s="270">
        <v>2013</v>
      </c>
      <c r="V12" s="274">
        <v>29062677</v>
      </c>
      <c r="W12" s="275">
        <v>25060655</v>
      </c>
      <c r="X12" s="274"/>
      <c r="Y12" s="274"/>
      <c r="Z12" s="270" t="s">
        <v>1186</v>
      </c>
      <c r="AA12" s="276" t="s">
        <v>1260</v>
      </c>
    </row>
    <row r="13" spans="1:27">
      <c r="A13" s="271">
        <f>VLOOKUP(B13,Data!E:E,1,0)</f>
        <v>11261</v>
      </c>
      <c r="B13" s="271">
        <v>11261</v>
      </c>
      <c r="C13" s="270"/>
      <c r="D13" s="270" t="e">
        <f>VLOOKUP(I13,#REF!,1,0)</f>
        <v>#REF!</v>
      </c>
      <c r="E13" s="270" t="e">
        <f>VLOOKUP(I13,#REF!,1,0)</f>
        <v>#REF!</v>
      </c>
      <c r="F13" s="270" t="e">
        <f>VLOOKUP(I13,OKTCo!$A$3:$A$51,1,0)</f>
        <v>#N/A</v>
      </c>
      <c r="G13" s="281" t="s">
        <v>1504</v>
      </c>
      <c r="H13" s="270" t="s">
        <v>1539</v>
      </c>
      <c r="I13" s="271" t="s">
        <v>494</v>
      </c>
      <c r="J13" s="271">
        <v>20104</v>
      </c>
      <c r="K13" s="271">
        <v>947</v>
      </c>
      <c r="L13" s="271" t="s">
        <v>1219</v>
      </c>
      <c r="M13" s="270" t="s">
        <v>1261</v>
      </c>
      <c r="N13" s="270" t="s">
        <v>1262</v>
      </c>
      <c r="O13" s="270" t="s">
        <v>1227</v>
      </c>
      <c r="P13" s="272">
        <v>42515</v>
      </c>
      <c r="Q13" s="272">
        <f>_xlfn.IFNA(VLOOKUP(B13,'Q4 2018 Initial PTP'!$B$2:$Q$61,16,0),"Not Found")</f>
        <v>42515</v>
      </c>
      <c r="R13" s="272">
        <v>42156</v>
      </c>
      <c r="S13" s="272">
        <v>40415</v>
      </c>
      <c r="T13" s="273">
        <v>6072000</v>
      </c>
      <c r="U13" s="270">
        <v>2014</v>
      </c>
      <c r="V13" s="274">
        <v>6869911</v>
      </c>
      <c r="W13" s="275">
        <v>6072000</v>
      </c>
      <c r="X13" s="274"/>
      <c r="Y13" s="274"/>
      <c r="Z13" s="270" t="s">
        <v>1186</v>
      </c>
      <c r="AA13" s="276" t="s">
        <v>1265</v>
      </c>
    </row>
    <row r="14" spans="1:27">
      <c r="A14" s="271">
        <f>VLOOKUP(B14,Data!E:E,1,0)</f>
        <v>11158</v>
      </c>
      <c r="B14" s="271">
        <v>11158</v>
      </c>
      <c r="C14" s="270" t="s">
        <v>1521</v>
      </c>
      <c r="D14" s="270" t="e">
        <f>VLOOKUP(I14,#REF!,1,0)</f>
        <v>#REF!</v>
      </c>
      <c r="E14" s="270" t="e">
        <f>VLOOKUP(I14,#REF!,1,0)</f>
        <v>#REF!</v>
      </c>
      <c r="F14" s="270" t="str">
        <f>VLOOKUP(I14,OKTCo!$A$3:$A$51,1,0)</f>
        <v>TP2010094</v>
      </c>
      <c r="G14" s="271" t="s">
        <v>1505</v>
      </c>
      <c r="H14" s="270"/>
      <c r="I14" s="271" t="s">
        <v>557</v>
      </c>
      <c r="J14" s="271">
        <v>200216</v>
      </c>
      <c r="K14" s="271">
        <v>879</v>
      </c>
      <c r="L14" s="271" t="s">
        <v>1219</v>
      </c>
      <c r="M14" s="270" t="s">
        <v>1266</v>
      </c>
      <c r="N14" s="270" t="s">
        <v>1267</v>
      </c>
      <c r="O14" s="270" t="s">
        <v>1215</v>
      </c>
      <c r="P14" s="272">
        <v>42157</v>
      </c>
      <c r="Q14" s="272">
        <f>_xlfn.IFNA(VLOOKUP(B14,'Q4 2018 Initial PTP'!$B$2:$Q$61,16,0),"Not Found")</f>
        <v>42157</v>
      </c>
      <c r="R14" s="272">
        <v>41791</v>
      </c>
      <c r="S14" s="272">
        <v>41325</v>
      </c>
      <c r="T14" s="273">
        <v>10241314</v>
      </c>
      <c r="U14" s="270">
        <v>2013</v>
      </c>
      <c r="V14" s="274">
        <v>11876785</v>
      </c>
      <c r="W14" s="275">
        <v>10241314</v>
      </c>
      <c r="X14" s="274"/>
      <c r="Y14" s="274"/>
      <c r="Z14" s="270" t="s">
        <v>1186</v>
      </c>
      <c r="AA14" s="276" t="s">
        <v>1270</v>
      </c>
    </row>
    <row r="15" spans="1:27" ht="28.5">
      <c r="A15" s="271">
        <f>VLOOKUP(B15,Data!E:E,1,0)</f>
        <v>10646</v>
      </c>
      <c r="B15" s="271">
        <v>10646</v>
      </c>
      <c r="C15" s="270" t="s">
        <v>1521</v>
      </c>
      <c r="D15" s="270" t="e">
        <f>VLOOKUP(I15,#REF!,1,0)</f>
        <v>#REF!</v>
      </c>
      <c r="E15" s="270" t="e">
        <f>VLOOKUP(I15,#REF!,1,0)</f>
        <v>#REF!</v>
      </c>
      <c r="F15" s="270" t="e">
        <f>VLOOKUP(I15,OKTCo!$A$3:$A$51,1,0)</f>
        <v>#N/A</v>
      </c>
      <c r="G15" s="271" t="s">
        <v>1505</v>
      </c>
      <c r="H15" s="270"/>
      <c r="I15" s="271" t="s">
        <v>508</v>
      </c>
      <c r="J15" s="271">
        <v>200216</v>
      </c>
      <c r="K15" s="271">
        <v>501</v>
      </c>
      <c r="L15" s="271" t="s">
        <v>1219</v>
      </c>
      <c r="M15" s="270" t="s">
        <v>1271</v>
      </c>
      <c r="N15" s="270" t="s">
        <v>1272</v>
      </c>
      <c r="O15" s="270" t="s">
        <v>1215</v>
      </c>
      <c r="P15" s="272">
        <v>43231</v>
      </c>
      <c r="Q15" s="272">
        <f>_xlfn.IFNA(VLOOKUP(B15,'Q4 2018 Initial PTP'!$B$2:$Q$61,16,0),"Not Found")</f>
        <v>43231</v>
      </c>
      <c r="R15" s="272">
        <v>43252</v>
      </c>
      <c r="S15" s="272">
        <v>41325</v>
      </c>
      <c r="T15" s="273">
        <v>11980465</v>
      </c>
      <c r="U15" s="270">
        <v>2013</v>
      </c>
      <c r="V15" s="274">
        <v>13893666</v>
      </c>
      <c r="W15" s="275">
        <v>11980465</v>
      </c>
      <c r="X15" s="274"/>
      <c r="Y15" s="274"/>
      <c r="Z15" s="270" t="s">
        <v>1186</v>
      </c>
      <c r="AA15" s="276" t="s">
        <v>1275</v>
      </c>
    </row>
    <row r="16" spans="1:27">
      <c r="A16" s="271">
        <f>VLOOKUP(B16,Data!E:E,1,0)</f>
        <v>50336</v>
      </c>
      <c r="B16" s="271">
        <v>50336</v>
      </c>
      <c r="C16" s="270" t="s">
        <v>1521</v>
      </c>
      <c r="D16" s="270" t="e">
        <f>VLOOKUP(I16,#REF!,1,0)</f>
        <v>#REF!</v>
      </c>
      <c r="E16" s="270" t="e">
        <f>VLOOKUP(I16,#REF!,1,0)</f>
        <v>#REF!</v>
      </c>
      <c r="F16" s="270" t="e">
        <f>VLOOKUP(I16,OKTCo!$A$3:$A$51,1,0)</f>
        <v>#N/A</v>
      </c>
      <c r="G16" s="271" t="s">
        <v>1505</v>
      </c>
      <c r="H16" s="270"/>
      <c r="I16" s="271" t="s">
        <v>519</v>
      </c>
      <c r="J16" s="271">
        <v>20122</v>
      </c>
      <c r="K16" s="271">
        <v>30298</v>
      </c>
      <c r="L16" s="271" t="s">
        <v>1219</v>
      </c>
      <c r="M16" s="270" t="s">
        <v>1276</v>
      </c>
      <c r="N16" s="270" t="s">
        <v>1277</v>
      </c>
      <c r="O16" s="270" t="s">
        <v>1215</v>
      </c>
      <c r="P16" s="272">
        <v>42623</v>
      </c>
      <c r="Q16" s="272">
        <f>_xlfn.IFNA(VLOOKUP(B16,'Q4 2018 Initial PTP'!$B$2:$Q$61,16,0),"Not Found")</f>
        <v>42623</v>
      </c>
      <c r="R16" s="272">
        <v>42522</v>
      </c>
      <c r="S16" s="272">
        <v>40588</v>
      </c>
      <c r="T16" s="273">
        <v>1166400</v>
      </c>
      <c r="U16" s="270">
        <v>2014</v>
      </c>
      <c r="V16" s="274">
        <v>1319675</v>
      </c>
      <c r="W16" s="275">
        <v>1731419</v>
      </c>
      <c r="X16" s="274"/>
      <c r="Y16" s="274"/>
      <c r="Z16" s="270" t="s">
        <v>1186</v>
      </c>
      <c r="AA16" s="276" t="s">
        <v>1278</v>
      </c>
    </row>
    <row r="17" spans="1:27">
      <c r="A17" s="271">
        <f>VLOOKUP(B17,Data!E:E,1,0)</f>
        <v>10648</v>
      </c>
      <c r="B17" s="271">
        <v>10648</v>
      </c>
      <c r="C17" s="270" t="s">
        <v>1521</v>
      </c>
      <c r="D17" s="270" t="e">
        <f>VLOOKUP(I17,#REF!,1,0)</f>
        <v>#REF!</v>
      </c>
      <c r="E17" s="270" t="e">
        <f>VLOOKUP(I17,#REF!,1,0)</f>
        <v>#REF!</v>
      </c>
      <c r="F17" s="270" t="e">
        <f>VLOOKUP(I17,OKTCo!$A$3:$A$51,1,0)</f>
        <v>#N/A</v>
      </c>
      <c r="G17" s="271" t="s">
        <v>1505</v>
      </c>
      <c r="H17" s="270"/>
      <c r="I17" s="271" t="s">
        <v>407</v>
      </c>
      <c r="J17" s="271">
        <v>200167</v>
      </c>
      <c r="K17" s="271">
        <v>503</v>
      </c>
      <c r="L17" s="271" t="s">
        <v>1219</v>
      </c>
      <c r="M17" s="270" t="s">
        <v>1279</v>
      </c>
      <c r="N17" s="270" t="s">
        <v>1280</v>
      </c>
      <c r="O17" s="270" t="s">
        <v>1215</v>
      </c>
      <c r="P17" s="272">
        <v>42004</v>
      </c>
      <c r="Q17" s="272">
        <f>_xlfn.IFNA(VLOOKUP(B17,'Q4 2018 Initial PTP'!$B$2:$Q$61,16,0),"Not Found")</f>
        <v>42004</v>
      </c>
      <c r="R17" s="272">
        <v>41426</v>
      </c>
      <c r="S17" s="272">
        <v>41008</v>
      </c>
      <c r="T17" s="273">
        <v>1004187</v>
      </c>
      <c r="U17" s="270">
        <v>2012</v>
      </c>
      <c r="V17" s="274">
        <v>1193662</v>
      </c>
      <c r="W17" s="275">
        <v>1004187</v>
      </c>
      <c r="X17" s="274"/>
      <c r="Y17" s="274"/>
      <c r="Z17" s="270" t="s">
        <v>1186</v>
      </c>
      <c r="AA17" s="276" t="s">
        <v>1283</v>
      </c>
    </row>
    <row r="18" spans="1:27">
      <c r="A18" s="271">
        <f>VLOOKUP(B18,Data!E:E,1,0)</f>
        <v>50531</v>
      </c>
      <c r="B18" s="271">
        <v>50531</v>
      </c>
      <c r="C18" s="270" t="s">
        <v>1521</v>
      </c>
      <c r="D18" s="270" t="e">
        <f>VLOOKUP(I18,#REF!,1,0)</f>
        <v>#REF!</v>
      </c>
      <c r="E18" s="270" t="e">
        <f>VLOOKUP(I18,#REF!,1,0)</f>
        <v>#REF!</v>
      </c>
      <c r="F18" s="270" t="e">
        <f>VLOOKUP(I18,OKTCo!$A$3:$A$51,1,0)</f>
        <v>#N/A</v>
      </c>
      <c r="G18" s="271" t="s">
        <v>1505</v>
      </c>
      <c r="H18" s="270"/>
      <c r="I18" s="271" t="s">
        <v>407</v>
      </c>
      <c r="J18" s="271">
        <v>200216</v>
      </c>
      <c r="K18" s="271">
        <v>30436</v>
      </c>
      <c r="L18" s="271" t="s">
        <v>1219</v>
      </c>
      <c r="M18" s="270" t="s">
        <v>1284</v>
      </c>
      <c r="N18" s="270" t="s">
        <v>418</v>
      </c>
      <c r="O18" s="270" t="s">
        <v>1215</v>
      </c>
      <c r="P18" s="272">
        <v>42004</v>
      </c>
      <c r="Q18" s="272">
        <f>_xlfn.IFNA(VLOOKUP(B18,'Q4 2018 Initial PTP'!$B$2:$Q$61,16,0),"Not Found")</f>
        <v>42004</v>
      </c>
      <c r="R18" s="272">
        <v>42522</v>
      </c>
      <c r="S18" s="272">
        <v>41325</v>
      </c>
      <c r="T18" s="273">
        <v>1000000</v>
      </c>
      <c r="U18" s="270">
        <v>2013</v>
      </c>
      <c r="V18" s="274">
        <v>1159693</v>
      </c>
      <c r="W18" s="275">
        <v>1000000</v>
      </c>
      <c r="X18" s="274"/>
      <c r="Y18" s="274"/>
      <c r="Z18" s="270" t="s">
        <v>1186</v>
      </c>
      <c r="AA18" s="276" t="s">
        <v>1286</v>
      </c>
    </row>
    <row r="19" spans="1:27">
      <c r="A19" s="271" t="e">
        <f>VLOOKUP(B19,Data!E:E,1,0)</f>
        <v>#N/A</v>
      </c>
      <c r="B19" s="271">
        <v>51448</v>
      </c>
      <c r="C19" s="270" t="s">
        <v>1521</v>
      </c>
      <c r="D19" s="270" t="e">
        <f>VLOOKUP(I19,#REF!,1,0)</f>
        <v>#REF!</v>
      </c>
      <c r="E19" s="270" t="e">
        <f>VLOOKUP(I19,#REF!,1,0)</f>
        <v>#REF!</v>
      </c>
      <c r="F19" s="270" t="e">
        <f>VLOOKUP(I19,OKTCo!$A$3:$A$51,1,0)</f>
        <v>#N/A</v>
      </c>
      <c r="G19" s="271" t="s">
        <v>1505</v>
      </c>
      <c r="H19" s="270"/>
      <c r="I19" s="271" t="s">
        <v>614</v>
      </c>
      <c r="J19" s="271">
        <v>200386</v>
      </c>
      <c r="K19" s="271">
        <v>31005</v>
      </c>
      <c r="L19" s="271" t="s">
        <v>1219</v>
      </c>
      <c r="M19" s="270" t="s">
        <v>1485</v>
      </c>
      <c r="N19" s="270" t="s">
        <v>261</v>
      </c>
      <c r="O19" s="270" t="s">
        <v>1215</v>
      </c>
      <c r="P19" s="272">
        <v>43245</v>
      </c>
      <c r="Q19" s="272">
        <f>_xlfn.IFNA(VLOOKUP(B19,'Q4 2018 Initial PTP'!$B$2:$Q$61,16,0),"Not Found")</f>
        <v>43245</v>
      </c>
      <c r="R19" s="272">
        <v>42887</v>
      </c>
      <c r="S19" s="272">
        <v>42507</v>
      </c>
      <c r="T19" s="273">
        <v>2904911</v>
      </c>
      <c r="U19" s="270">
        <v>2016</v>
      </c>
      <c r="V19" s="274">
        <v>3128271</v>
      </c>
      <c r="W19" s="275">
        <v>2904911</v>
      </c>
      <c r="X19" s="274"/>
      <c r="Y19" s="274"/>
      <c r="Z19" s="270" t="s">
        <v>1186</v>
      </c>
      <c r="AA19" s="276" t="s">
        <v>1301</v>
      </c>
    </row>
    <row r="20" spans="1:27" ht="28.5">
      <c r="A20" s="271">
        <f>VLOOKUP(B20,Data!E:E,1,0)</f>
        <v>10583</v>
      </c>
      <c r="B20" s="271">
        <v>10583</v>
      </c>
      <c r="C20" s="270" t="s">
        <v>1521</v>
      </c>
      <c r="D20" s="270" t="e">
        <f>VLOOKUP(I20,#REF!,1,0)</f>
        <v>#REF!</v>
      </c>
      <c r="E20" s="270" t="e">
        <f>VLOOKUP(I20,#REF!,1,0)</f>
        <v>#REF!</v>
      </c>
      <c r="F20" s="270" t="e">
        <f>VLOOKUP(I20,OKTCo!$A$3:$A$51,1,0)</f>
        <v>#N/A</v>
      </c>
      <c r="G20" s="271" t="s">
        <v>1505</v>
      </c>
      <c r="H20" s="270"/>
      <c r="I20" s="271" t="s">
        <v>531</v>
      </c>
      <c r="J20" s="271">
        <v>200216</v>
      </c>
      <c r="K20" s="271">
        <v>451</v>
      </c>
      <c r="L20" s="271" t="s">
        <v>1219</v>
      </c>
      <c r="M20" s="270" t="s">
        <v>1302</v>
      </c>
      <c r="N20" s="270" t="s">
        <v>1303</v>
      </c>
      <c r="O20" s="270" t="s">
        <v>1215</v>
      </c>
      <c r="P20" s="272">
        <v>42822</v>
      </c>
      <c r="Q20" s="272">
        <f>_xlfn.IFNA(VLOOKUP(B20,'Q4 2018 Initial PTP'!$B$2:$Q$61,16,0),"Not Found")</f>
        <v>42822</v>
      </c>
      <c r="R20" s="272">
        <v>41426</v>
      </c>
      <c r="S20" s="272">
        <v>41325</v>
      </c>
      <c r="T20" s="273">
        <v>12705537</v>
      </c>
      <c r="U20" s="270">
        <v>2013</v>
      </c>
      <c r="V20" s="274">
        <v>14734528</v>
      </c>
      <c r="W20" s="275">
        <v>12705537</v>
      </c>
      <c r="X20" s="274"/>
      <c r="Y20" s="274"/>
      <c r="Z20" s="270" t="s">
        <v>1186</v>
      </c>
      <c r="AA20" s="276" t="s">
        <v>1306</v>
      </c>
    </row>
    <row r="21" spans="1:27" ht="42.75">
      <c r="A21" s="271">
        <f>VLOOKUP(B21,Data!E:E,1,0)</f>
        <v>50413</v>
      </c>
      <c r="B21" s="271">
        <v>50413</v>
      </c>
      <c r="C21" s="270" t="s">
        <v>1521</v>
      </c>
      <c r="D21" s="270" t="e">
        <f>VLOOKUP(I21,#REF!,1,0)</f>
        <v>#REF!</v>
      </c>
      <c r="E21" s="270" t="e">
        <f>VLOOKUP(I21,#REF!,1,0)</f>
        <v>#REF!</v>
      </c>
      <c r="F21" s="270" t="str">
        <f>VLOOKUP(I21,OKTCo!$A$3:$A$51,1,0)</f>
        <v>TP2011150</v>
      </c>
      <c r="G21" s="271" t="s">
        <v>1505</v>
      </c>
      <c r="H21" s="270"/>
      <c r="I21" s="270" t="s">
        <v>481</v>
      </c>
      <c r="J21" s="271">
        <v>200255</v>
      </c>
      <c r="K21" s="271">
        <v>30361</v>
      </c>
      <c r="L21" s="271" t="s">
        <v>1219</v>
      </c>
      <c r="M21" s="270" t="s">
        <v>1287</v>
      </c>
      <c r="N21" s="270" t="s">
        <v>1307</v>
      </c>
      <c r="O21" s="270" t="s">
        <v>1215</v>
      </c>
      <c r="P21" s="272">
        <v>43076</v>
      </c>
      <c r="Q21" s="272">
        <f>_xlfn.IFNA(VLOOKUP(B21,'Q4 2018 Initial PTP'!$B$2:$Q$61,16,0),"Not Found")</f>
        <v>43076</v>
      </c>
      <c r="R21" s="272">
        <v>43160</v>
      </c>
      <c r="S21" s="272">
        <v>41676</v>
      </c>
      <c r="T21" s="273">
        <v>65082311</v>
      </c>
      <c r="U21" s="270">
        <v>2017</v>
      </c>
      <c r="V21" s="274">
        <v>68377103</v>
      </c>
      <c r="W21" s="275">
        <v>65082311</v>
      </c>
      <c r="X21" s="274"/>
      <c r="Y21" s="274"/>
      <c r="Z21" s="270" t="s">
        <v>1186</v>
      </c>
      <c r="AA21" s="276" t="s">
        <v>1308</v>
      </c>
    </row>
    <row r="22" spans="1:27" ht="42.75">
      <c r="A22" s="271">
        <f>VLOOKUP(B22,Data!E:E,1,0)</f>
        <v>50414</v>
      </c>
      <c r="B22" s="271">
        <v>50414</v>
      </c>
      <c r="C22" s="270" t="s">
        <v>1521</v>
      </c>
      <c r="D22" s="270" t="e">
        <f>VLOOKUP(I22,#REF!,1,0)</f>
        <v>#REF!</v>
      </c>
      <c r="E22" s="270" t="e">
        <f>VLOOKUP(I22,#REF!,1,0)</f>
        <v>#REF!</v>
      </c>
      <c r="F22" s="270" t="str">
        <f>VLOOKUP(I22,OKTCo!$A$3:$A$51,1,0)</f>
        <v>TP2011150</v>
      </c>
      <c r="G22" s="271" t="s">
        <v>1505</v>
      </c>
      <c r="H22" s="270"/>
      <c r="I22" s="271" t="s">
        <v>481</v>
      </c>
      <c r="J22" s="271">
        <v>200255</v>
      </c>
      <c r="K22" s="271">
        <v>30361</v>
      </c>
      <c r="L22" s="271" t="s">
        <v>1219</v>
      </c>
      <c r="M22" s="270" t="s">
        <v>1287</v>
      </c>
      <c r="N22" s="270" t="s">
        <v>1309</v>
      </c>
      <c r="O22" s="270" t="s">
        <v>1215</v>
      </c>
      <c r="P22" s="272">
        <v>43076</v>
      </c>
      <c r="Q22" s="272">
        <f>_xlfn.IFNA(VLOOKUP(B22,'Q4 2018 Initial PTP'!$B$2:$Q$61,16,0),"Not Found")</f>
        <v>43076</v>
      </c>
      <c r="R22" s="272">
        <v>43160</v>
      </c>
      <c r="S22" s="272">
        <v>41676</v>
      </c>
      <c r="T22" s="273">
        <v>17471695</v>
      </c>
      <c r="U22" s="270">
        <v>2017</v>
      </c>
      <c r="V22" s="274">
        <v>18356200</v>
      </c>
      <c r="W22" s="275">
        <v>17471695</v>
      </c>
      <c r="X22" s="274"/>
      <c r="Y22" s="274"/>
      <c r="Z22" s="270" t="s">
        <v>1186</v>
      </c>
      <c r="AA22" s="276" t="s">
        <v>1310</v>
      </c>
    </row>
    <row r="23" spans="1:27" ht="28.5">
      <c r="A23" s="271">
        <f>VLOOKUP(B23,Data!E:E,1,0)</f>
        <v>50768</v>
      </c>
      <c r="B23" s="271">
        <v>50768</v>
      </c>
      <c r="C23" s="270" t="s">
        <v>1521</v>
      </c>
      <c r="D23" s="270" t="e">
        <f>VLOOKUP(I23,#REF!,1,0)</f>
        <v>#REF!</v>
      </c>
      <c r="E23" s="270" t="e">
        <f>VLOOKUP(I23,#REF!,1,0)</f>
        <v>#REF!</v>
      </c>
      <c r="F23" s="270" t="str">
        <f>VLOOKUP(I23,OKTCo!$A$3:$A$51,1,0)</f>
        <v>TP2011150</v>
      </c>
      <c r="G23" s="271" t="s">
        <v>1505</v>
      </c>
      <c r="H23" s="270"/>
      <c r="I23" s="271" t="s">
        <v>481</v>
      </c>
      <c r="J23" s="271">
        <v>200255</v>
      </c>
      <c r="K23" s="271">
        <v>30361</v>
      </c>
      <c r="L23" s="271" t="s">
        <v>1219</v>
      </c>
      <c r="M23" s="270" t="s">
        <v>1287</v>
      </c>
      <c r="N23" s="270" t="s">
        <v>480</v>
      </c>
      <c r="O23" s="270" t="s">
        <v>1215</v>
      </c>
      <c r="P23" s="272">
        <v>43076</v>
      </c>
      <c r="Q23" s="272">
        <f>_xlfn.IFNA(VLOOKUP(B23,'Q4 2018 Initial PTP'!$B$2:$Q$61,16,0),"Not Found")</f>
        <v>43076</v>
      </c>
      <c r="R23" s="272">
        <v>43160</v>
      </c>
      <c r="S23" s="272">
        <v>41676</v>
      </c>
      <c r="T23" s="273">
        <v>1270623</v>
      </c>
      <c r="U23" s="270">
        <v>2017</v>
      </c>
      <c r="V23" s="274">
        <v>1334948</v>
      </c>
      <c r="W23" s="275">
        <v>1270623</v>
      </c>
      <c r="X23" s="274"/>
      <c r="Y23" s="274"/>
      <c r="Z23" s="270" t="s">
        <v>1186</v>
      </c>
      <c r="AA23" s="276" t="s">
        <v>1311</v>
      </c>
    </row>
    <row r="24" spans="1:27">
      <c r="A24" s="271">
        <f>VLOOKUP(B24,Data!E:E,1,0)</f>
        <v>51047</v>
      </c>
      <c r="B24" s="271">
        <v>51047</v>
      </c>
      <c r="C24" s="270" t="s">
        <v>1239</v>
      </c>
      <c r="D24" s="270" t="e">
        <f>VLOOKUP(I24,#REF!,1,0)</f>
        <v>#REF!</v>
      </c>
      <c r="E24" s="270" t="e">
        <f>VLOOKUP(I24,#REF!,1,0)</f>
        <v>#REF!</v>
      </c>
      <c r="F24" s="270" t="str">
        <f>VLOOKUP(I24,OKTCo!$A$3:$A$51,1,0)</f>
        <v>TP2012055</v>
      </c>
      <c r="G24" s="271" t="s">
        <v>1505</v>
      </c>
      <c r="H24" s="270"/>
      <c r="I24" s="271" t="s">
        <v>1180</v>
      </c>
      <c r="J24" s="271">
        <v>200272</v>
      </c>
      <c r="K24" s="271">
        <v>30770</v>
      </c>
      <c r="L24" s="271" t="s">
        <v>1219</v>
      </c>
      <c r="M24" s="270" t="s">
        <v>1486</v>
      </c>
      <c r="N24" s="270" t="s">
        <v>1312</v>
      </c>
      <c r="O24" s="270" t="s">
        <v>1242</v>
      </c>
      <c r="P24" s="272">
        <v>41426</v>
      </c>
      <c r="Q24" s="272">
        <f>_xlfn.IFNA(VLOOKUP(B24,'Q4 2018 Initial PTP'!$B$2:$Q$61,16,0),"Not Found")</f>
        <v>41426</v>
      </c>
      <c r="R24" s="272">
        <v>42156</v>
      </c>
      <c r="S24" s="272">
        <v>41778</v>
      </c>
      <c r="T24" s="273">
        <v>4100000</v>
      </c>
      <c r="U24" s="270">
        <v>2014</v>
      </c>
      <c r="V24" s="274">
        <v>4638774</v>
      </c>
      <c r="W24" s="275">
        <v>4100000</v>
      </c>
      <c r="X24" s="274">
        <v>4086696</v>
      </c>
      <c r="Y24" s="274" t="s">
        <v>1243</v>
      </c>
      <c r="Z24" s="270" t="s">
        <v>1186</v>
      </c>
      <c r="AA24" s="276" t="s">
        <v>178</v>
      </c>
    </row>
    <row r="25" spans="1:27">
      <c r="A25" s="271">
        <f>VLOOKUP(B25,Data!E:E,1,0)</f>
        <v>10615</v>
      </c>
      <c r="B25" s="271">
        <v>10615</v>
      </c>
      <c r="C25" s="270" t="s">
        <v>1521</v>
      </c>
      <c r="D25" s="270" t="e">
        <f>VLOOKUP(I25,#REF!,1,0)</f>
        <v>#REF!</v>
      </c>
      <c r="E25" s="270" t="e">
        <f>VLOOKUP(I25,#REF!,1,0)</f>
        <v>#REF!</v>
      </c>
      <c r="F25" s="270" t="e">
        <f>VLOOKUP(I25,OKTCo!$A$3:$A$51,1,0)</f>
        <v>#N/A</v>
      </c>
      <c r="G25" s="271" t="s">
        <v>1505</v>
      </c>
      <c r="H25" s="270"/>
      <c r="I25" s="270" t="s">
        <v>542</v>
      </c>
      <c r="J25" s="271">
        <v>200216</v>
      </c>
      <c r="K25" s="271">
        <v>478</v>
      </c>
      <c r="L25" s="271" t="s">
        <v>1219</v>
      </c>
      <c r="M25" s="270" t="s">
        <v>1319</v>
      </c>
      <c r="N25" s="270" t="s">
        <v>1320</v>
      </c>
      <c r="O25" s="270" t="s">
        <v>1215</v>
      </c>
      <c r="P25" s="272">
        <v>42473</v>
      </c>
      <c r="Q25" s="272">
        <f>_xlfn.IFNA(VLOOKUP(B25,'Q4 2018 Initial PTP'!$B$2:$Q$61,16,0),"Not Found")</f>
        <v>42473</v>
      </c>
      <c r="R25" s="272">
        <v>41426</v>
      </c>
      <c r="S25" s="272">
        <v>41325</v>
      </c>
      <c r="T25" s="273">
        <v>1221505</v>
      </c>
      <c r="U25" s="270">
        <v>2013</v>
      </c>
      <c r="V25" s="274">
        <v>1416572</v>
      </c>
      <c r="W25" s="275">
        <v>1221505</v>
      </c>
      <c r="X25" s="274"/>
      <c r="Y25" s="274"/>
      <c r="Z25" s="270" t="s">
        <v>1186</v>
      </c>
      <c r="AA25" s="276" t="s">
        <v>1323</v>
      </c>
    </row>
    <row r="26" spans="1:27">
      <c r="A26" s="271">
        <f>VLOOKUP(B26,Data!E:E,1,0)</f>
        <v>10657</v>
      </c>
      <c r="B26" s="271">
        <v>10657</v>
      </c>
      <c r="C26" s="270" t="s">
        <v>1521</v>
      </c>
      <c r="D26" s="270" t="e">
        <f>VLOOKUP(I26,#REF!,1,0)</f>
        <v>#REF!</v>
      </c>
      <c r="E26" s="270" t="e">
        <f>VLOOKUP(I26,#REF!,1,0)</f>
        <v>#REF!</v>
      </c>
      <c r="F26" s="270" t="e">
        <f>VLOOKUP(I26,OKTCo!$A$3:$A$51,1,0)</f>
        <v>#N/A</v>
      </c>
      <c r="G26" s="271" t="s">
        <v>1505</v>
      </c>
      <c r="H26" s="270"/>
      <c r="I26" s="271" t="s">
        <v>542</v>
      </c>
      <c r="J26" s="271">
        <v>200246</v>
      </c>
      <c r="K26" s="271">
        <v>512</v>
      </c>
      <c r="L26" s="271" t="s">
        <v>1219</v>
      </c>
      <c r="M26" s="270" t="s">
        <v>1324</v>
      </c>
      <c r="N26" s="270" t="s">
        <v>1325</v>
      </c>
      <c r="O26" s="270" t="s">
        <v>1215</v>
      </c>
      <c r="P26" s="272">
        <v>42473</v>
      </c>
      <c r="Q26" s="272">
        <f>_xlfn.IFNA(VLOOKUP(B26,'Q4 2018 Initial PTP'!$B$2:$Q$61,16,0),"Not Found")</f>
        <v>42473</v>
      </c>
      <c r="R26" s="272">
        <v>41791</v>
      </c>
      <c r="S26" s="272">
        <v>41689</v>
      </c>
      <c r="T26" s="273">
        <v>8174689</v>
      </c>
      <c r="U26" s="270">
        <v>2014</v>
      </c>
      <c r="V26" s="274">
        <v>9248911</v>
      </c>
      <c r="W26" s="275">
        <v>8174689</v>
      </c>
      <c r="X26" s="274"/>
      <c r="Y26" s="274"/>
      <c r="Z26" s="270" t="s">
        <v>1186</v>
      </c>
      <c r="AA26" s="276" t="s">
        <v>1327</v>
      </c>
    </row>
    <row r="27" spans="1:27" ht="28.5">
      <c r="A27" s="271">
        <f>VLOOKUP(B27,Data!E:E,1,0)</f>
        <v>50569</v>
      </c>
      <c r="B27" s="271">
        <v>50569</v>
      </c>
      <c r="C27" s="270" t="s">
        <v>1521</v>
      </c>
      <c r="D27" s="270" t="e">
        <f>VLOOKUP(I27,#REF!,1,0)</f>
        <v>#REF!</v>
      </c>
      <c r="E27" s="270" t="e">
        <f>VLOOKUP(I27,#REF!,1,0)</f>
        <v>#REF!</v>
      </c>
      <c r="F27" s="270" t="e">
        <f>VLOOKUP(I27,OKTCo!$A$3:$A$51,1,0)</f>
        <v>#N/A</v>
      </c>
      <c r="G27" s="271" t="s">
        <v>1505</v>
      </c>
      <c r="H27" s="270"/>
      <c r="I27" s="271" t="s">
        <v>552</v>
      </c>
      <c r="J27" s="271">
        <v>200216</v>
      </c>
      <c r="K27" s="271">
        <v>30473</v>
      </c>
      <c r="L27" s="271" t="s">
        <v>1219</v>
      </c>
      <c r="M27" s="270" t="s">
        <v>1333</v>
      </c>
      <c r="N27" s="270" t="s">
        <v>1334</v>
      </c>
      <c r="O27" s="270" t="s">
        <v>1215</v>
      </c>
      <c r="P27" s="272">
        <v>42139</v>
      </c>
      <c r="Q27" s="272">
        <f>_xlfn.IFNA(VLOOKUP(B27,'Q4 2018 Initial PTP'!$B$2:$Q$61,16,0),"Not Found")</f>
        <v>42139</v>
      </c>
      <c r="R27" s="272">
        <v>41426</v>
      </c>
      <c r="S27" s="272">
        <v>41325</v>
      </c>
      <c r="T27" s="273">
        <v>1829026</v>
      </c>
      <c r="U27" s="270">
        <v>2013</v>
      </c>
      <c r="V27" s="274">
        <v>2121109</v>
      </c>
      <c r="W27" s="275">
        <v>1829026</v>
      </c>
      <c r="X27" s="274">
        <v>11990487</v>
      </c>
      <c r="Y27" s="274" t="s">
        <v>1243</v>
      </c>
      <c r="Z27" s="270" t="s">
        <v>1186</v>
      </c>
      <c r="AA27" s="276" t="s">
        <v>1337</v>
      </c>
    </row>
    <row r="28" spans="1:27" ht="28.5">
      <c r="A28" s="271">
        <f>VLOOKUP(B28,Data!E:E,1,0)</f>
        <v>50570</v>
      </c>
      <c r="B28" s="271">
        <v>50570</v>
      </c>
      <c r="C28" s="270" t="s">
        <v>1521</v>
      </c>
      <c r="D28" s="270" t="e">
        <f>VLOOKUP(I28,#REF!,1,0)</f>
        <v>#REF!</v>
      </c>
      <c r="E28" s="270" t="e">
        <f>VLOOKUP(I28,#REF!,1,0)</f>
        <v>#REF!</v>
      </c>
      <c r="F28" s="270" t="e">
        <f>VLOOKUP(I28,OKTCo!$A$3:$A$51,1,0)</f>
        <v>#N/A</v>
      </c>
      <c r="G28" s="271" t="s">
        <v>1505</v>
      </c>
      <c r="H28" s="270"/>
      <c r="I28" s="271" t="s">
        <v>552</v>
      </c>
      <c r="J28" s="271">
        <v>200216</v>
      </c>
      <c r="K28" s="271">
        <v>30474</v>
      </c>
      <c r="L28" s="271" t="s">
        <v>1219</v>
      </c>
      <c r="M28" s="270" t="s">
        <v>1338</v>
      </c>
      <c r="N28" s="270" t="s">
        <v>1339</v>
      </c>
      <c r="O28" s="270" t="s">
        <v>1215</v>
      </c>
      <c r="P28" s="272">
        <v>42139</v>
      </c>
      <c r="Q28" s="272">
        <f>_xlfn.IFNA(VLOOKUP(B28,'Q4 2018 Initial PTP'!$B$2:$Q$61,16,0),"Not Found")</f>
        <v>42139</v>
      </c>
      <c r="R28" s="272">
        <v>41426</v>
      </c>
      <c r="S28" s="272">
        <v>41325</v>
      </c>
      <c r="T28" s="273">
        <v>5653353</v>
      </c>
      <c r="U28" s="270">
        <v>2013</v>
      </c>
      <c r="V28" s="274">
        <v>6556157</v>
      </c>
      <c r="W28" s="275">
        <v>5653353</v>
      </c>
      <c r="X28" s="274" t="s">
        <v>1340</v>
      </c>
      <c r="Y28" s="274" t="s">
        <v>1243</v>
      </c>
      <c r="Z28" s="270" t="s">
        <v>1186</v>
      </c>
      <c r="AA28" s="276" t="s">
        <v>1342</v>
      </c>
    </row>
    <row r="29" spans="1:27" ht="42.75">
      <c r="A29" s="271">
        <f>VLOOKUP(B29,Data!E:E,1,0)</f>
        <v>50571</v>
      </c>
      <c r="B29" s="271">
        <v>50571</v>
      </c>
      <c r="C29" s="270" t="s">
        <v>1521</v>
      </c>
      <c r="D29" s="270" t="e">
        <f>VLOOKUP(I29,#REF!,1,0)</f>
        <v>#REF!</v>
      </c>
      <c r="E29" s="270" t="e">
        <f>VLOOKUP(I29,#REF!,1,0)</f>
        <v>#REF!</v>
      </c>
      <c r="F29" s="270" t="e">
        <f>VLOOKUP(I29,OKTCo!$A$3:$A$51,1,0)</f>
        <v>#N/A</v>
      </c>
      <c r="G29" s="271" t="s">
        <v>1505</v>
      </c>
      <c r="H29" s="270"/>
      <c r="I29" s="271" t="s">
        <v>552</v>
      </c>
      <c r="J29" s="271">
        <v>200216</v>
      </c>
      <c r="K29" s="271">
        <v>30475</v>
      </c>
      <c r="L29" s="271" t="s">
        <v>1219</v>
      </c>
      <c r="M29" s="270" t="s">
        <v>1344</v>
      </c>
      <c r="N29" s="270" t="s">
        <v>1345</v>
      </c>
      <c r="O29" s="270" t="s">
        <v>1215</v>
      </c>
      <c r="P29" s="272">
        <v>42139</v>
      </c>
      <c r="Q29" s="272">
        <f>_xlfn.IFNA(VLOOKUP(B29,'Q4 2018 Initial PTP'!$B$2:$Q$61,16,0),"Not Found")</f>
        <v>42139</v>
      </c>
      <c r="R29" s="272">
        <v>41426</v>
      </c>
      <c r="S29" s="272">
        <v>41325</v>
      </c>
      <c r="T29" s="273">
        <v>9145130</v>
      </c>
      <c r="U29" s="270">
        <v>2013</v>
      </c>
      <c r="V29" s="274">
        <v>10605547</v>
      </c>
      <c r="W29" s="275">
        <v>9145130</v>
      </c>
      <c r="X29" s="274" t="s">
        <v>1340</v>
      </c>
      <c r="Y29" s="274" t="s">
        <v>1243</v>
      </c>
      <c r="Z29" s="270" t="s">
        <v>1186</v>
      </c>
      <c r="AA29" s="276" t="s">
        <v>1347</v>
      </c>
    </row>
    <row r="30" spans="1:27" ht="42.75">
      <c r="A30" s="271">
        <f>VLOOKUP(B30,Data!E:E,1,0)</f>
        <v>51014</v>
      </c>
      <c r="B30" s="271">
        <v>51014</v>
      </c>
      <c r="C30" s="270" t="s">
        <v>1521</v>
      </c>
      <c r="D30" s="270" t="e">
        <f>VLOOKUP(I30,#REF!,1,0)</f>
        <v>#REF!</v>
      </c>
      <c r="E30" s="270" t="e">
        <f>VLOOKUP(I30,#REF!,1,0)</f>
        <v>#REF!</v>
      </c>
      <c r="F30" s="270" t="str">
        <f>VLOOKUP(I30,OKTCo!$A$3:$A$51,1,0)</f>
        <v>TP2013002</v>
      </c>
      <c r="G30" s="271" t="s">
        <v>1505</v>
      </c>
      <c r="H30" s="270"/>
      <c r="I30" s="271" t="s">
        <v>465</v>
      </c>
      <c r="J30" s="271">
        <v>200272</v>
      </c>
      <c r="K30" s="271">
        <v>30747</v>
      </c>
      <c r="L30" s="271" t="s">
        <v>1219</v>
      </c>
      <c r="M30" s="270" t="s">
        <v>1348</v>
      </c>
      <c r="N30" s="270" t="s">
        <v>464</v>
      </c>
      <c r="O30" s="270" t="s">
        <v>1242</v>
      </c>
      <c r="P30" s="272">
        <v>42313</v>
      </c>
      <c r="Q30" s="272">
        <f>_xlfn.IFNA(VLOOKUP(B30,'Q4 2018 Initial PTP'!$B$2:$Q$61,16,0),"Not Found")</f>
        <v>42313</v>
      </c>
      <c r="R30" s="272">
        <v>42156</v>
      </c>
      <c r="S30" s="272">
        <v>41778</v>
      </c>
      <c r="T30" s="273">
        <v>12132497</v>
      </c>
      <c r="U30" s="270">
        <v>2014</v>
      </c>
      <c r="V30" s="274">
        <v>13726807</v>
      </c>
      <c r="W30" s="275">
        <v>12132497</v>
      </c>
      <c r="X30" s="274"/>
      <c r="Y30" s="274"/>
      <c r="Z30" s="270" t="s">
        <v>1186</v>
      </c>
      <c r="AA30" s="276" t="s">
        <v>1350</v>
      </c>
    </row>
    <row r="31" spans="1:27" ht="28.5">
      <c r="A31" s="271">
        <f>VLOOKUP(B31,Data!E:E,1,0)</f>
        <v>51015</v>
      </c>
      <c r="B31" s="271">
        <v>51015</v>
      </c>
      <c r="C31" s="270" t="s">
        <v>1521</v>
      </c>
      <c r="D31" s="270" t="e">
        <f>VLOOKUP(I31,#REF!,1,0)</f>
        <v>#REF!</v>
      </c>
      <c r="E31" s="270" t="e">
        <f>VLOOKUP(I31,#REF!,1,0)</f>
        <v>#REF!</v>
      </c>
      <c r="F31" s="270" t="str">
        <f>VLOOKUP(I31,OKTCo!$A$3:$A$51,1,0)</f>
        <v>TP2013002</v>
      </c>
      <c r="G31" s="271" t="s">
        <v>1505</v>
      </c>
      <c r="H31" s="270"/>
      <c r="I31" s="271" t="s">
        <v>465</v>
      </c>
      <c r="J31" s="271">
        <v>200272</v>
      </c>
      <c r="K31" s="271">
        <v>30748</v>
      </c>
      <c r="L31" s="271" t="s">
        <v>1219</v>
      </c>
      <c r="M31" s="270" t="s">
        <v>1351</v>
      </c>
      <c r="N31" s="270" t="s">
        <v>469</v>
      </c>
      <c r="O31" s="270" t="s">
        <v>1242</v>
      </c>
      <c r="P31" s="272">
        <v>42004</v>
      </c>
      <c r="Q31" s="272">
        <f>_xlfn.IFNA(VLOOKUP(B31,'Q4 2018 Initial PTP'!$B$2:$Q$61,16,0),"Not Found")</f>
        <v>42004</v>
      </c>
      <c r="R31" s="272">
        <v>42156</v>
      </c>
      <c r="S31" s="272">
        <v>41778</v>
      </c>
      <c r="T31" s="273">
        <v>8318584</v>
      </c>
      <c r="U31" s="270">
        <v>2014</v>
      </c>
      <c r="V31" s="274">
        <v>9411714</v>
      </c>
      <c r="W31" s="275">
        <v>8318584</v>
      </c>
      <c r="X31" s="274"/>
      <c r="Y31" s="274"/>
      <c r="Z31" s="270" t="s">
        <v>1186</v>
      </c>
      <c r="AA31" s="276" t="s">
        <v>1353</v>
      </c>
    </row>
    <row r="32" spans="1:27">
      <c r="A32" s="271">
        <f>VLOOKUP(B32,Data!E:E,1,0)</f>
        <v>50990</v>
      </c>
      <c r="B32" s="271">
        <v>50990</v>
      </c>
      <c r="C32" s="270" t="s">
        <v>1521</v>
      </c>
      <c r="D32" s="270" t="e">
        <f>VLOOKUP(I32,#REF!,1,0)</f>
        <v>#REF!</v>
      </c>
      <c r="E32" s="270" t="e">
        <f>VLOOKUP(I32,#REF!,1,0)</f>
        <v>#REF!</v>
      </c>
      <c r="F32" s="270" t="e">
        <f>VLOOKUP(I32,OKTCo!$A$3:$A$51,1,0)</f>
        <v>#N/A</v>
      </c>
      <c r="G32" s="271" t="s">
        <v>1505</v>
      </c>
      <c r="H32" s="270"/>
      <c r="I32" s="271" t="s">
        <v>592</v>
      </c>
      <c r="J32" s="271">
        <v>200306</v>
      </c>
      <c r="K32" s="271">
        <v>30731</v>
      </c>
      <c r="L32" s="271" t="s">
        <v>1219</v>
      </c>
      <c r="M32" s="270" t="s">
        <v>1355</v>
      </c>
      <c r="N32" s="270" t="s">
        <v>1356</v>
      </c>
      <c r="O32" s="270" t="s">
        <v>1215</v>
      </c>
      <c r="P32" s="272">
        <v>42114</v>
      </c>
      <c r="Q32" s="272">
        <f>_xlfn.IFNA(VLOOKUP(B32,'Q4 2018 Initial PTP'!$B$2:$Q$61,16,0),"Not Found")</f>
        <v>42114</v>
      </c>
      <c r="R32" s="272">
        <v>42156</v>
      </c>
      <c r="S32" s="272">
        <v>41967</v>
      </c>
      <c r="T32" s="273">
        <v>4715419</v>
      </c>
      <c r="U32" s="270">
        <v>2015</v>
      </c>
      <c r="V32" s="274">
        <v>5204940</v>
      </c>
      <c r="W32" s="275">
        <v>7381799</v>
      </c>
      <c r="X32" s="274"/>
      <c r="Y32" s="274"/>
      <c r="Z32" s="270" t="s">
        <v>1186</v>
      </c>
      <c r="AA32" s="276" t="s">
        <v>1358</v>
      </c>
    </row>
    <row r="33" spans="1:27">
      <c r="A33" s="271">
        <f>VLOOKUP(B33,Data!E:E,1,0)</f>
        <v>50334</v>
      </c>
      <c r="B33" s="271">
        <v>50334</v>
      </c>
      <c r="C33" s="270" t="s">
        <v>1521</v>
      </c>
      <c r="D33" s="270" t="e">
        <f>VLOOKUP(I33,#REF!,1,0)</f>
        <v>#REF!</v>
      </c>
      <c r="E33" s="270" t="e">
        <f>VLOOKUP(I33,#REF!,1,0)</f>
        <v>#REF!</v>
      </c>
      <c r="F33" s="270" t="e">
        <f>VLOOKUP(I33,OKTCo!$A$3:$A$51,1,0)</f>
        <v>#N/A</v>
      </c>
      <c r="G33" s="271" t="s">
        <v>1505</v>
      </c>
      <c r="H33" s="270"/>
      <c r="I33" s="271" t="s">
        <v>516</v>
      </c>
      <c r="J33" s="271">
        <v>20122</v>
      </c>
      <c r="K33" s="271">
        <v>30296</v>
      </c>
      <c r="L33" s="271" t="s">
        <v>1219</v>
      </c>
      <c r="M33" s="270" t="s">
        <v>1360</v>
      </c>
      <c r="N33" s="270" t="s">
        <v>1361</v>
      </c>
      <c r="O33" s="270" t="s">
        <v>1215</v>
      </c>
      <c r="P33" s="272">
        <v>42481</v>
      </c>
      <c r="Q33" s="272">
        <f>_xlfn.IFNA(VLOOKUP(B33,'Q4 2018 Initial PTP'!$B$2:$Q$61,16,0),"Not Found")</f>
        <v>42481</v>
      </c>
      <c r="R33" s="272">
        <v>42522</v>
      </c>
      <c r="S33" s="272">
        <v>40588</v>
      </c>
      <c r="T33" s="273">
        <v>1166400</v>
      </c>
      <c r="U33" s="270">
        <v>2014</v>
      </c>
      <c r="V33" s="274">
        <v>1319675</v>
      </c>
      <c r="W33" s="275">
        <v>1166400</v>
      </c>
      <c r="X33" s="274"/>
      <c r="Y33" s="274"/>
      <c r="Z33" s="270" t="s">
        <v>1186</v>
      </c>
      <c r="AA33" s="276" t="s">
        <v>1362</v>
      </c>
    </row>
    <row r="34" spans="1:27" ht="28.5">
      <c r="A34" s="271">
        <f>VLOOKUP(B34,Data!E:E,1,0)</f>
        <v>50718</v>
      </c>
      <c r="B34" s="271">
        <v>50718</v>
      </c>
      <c r="C34" s="270" t="s">
        <v>1521</v>
      </c>
      <c r="D34" s="270" t="e">
        <f>VLOOKUP(I34,#REF!,1,0)</f>
        <v>#REF!</v>
      </c>
      <c r="E34" s="270" t="e">
        <f>VLOOKUP(I34,#REF!,1,0)</f>
        <v>#REF!</v>
      </c>
      <c r="F34" s="270" t="e">
        <f>VLOOKUP(I34,OKTCo!$A$3:$A$51,1,0)</f>
        <v>#N/A</v>
      </c>
      <c r="G34" s="271" t="s">
        <v>1505</v>
      </c>
      <c r="H34" s="270"/>
      <c r="I34" s="271" t="s">
        <v>576</v>
      </c>
      <c r="J34" s="271">
        <v>200246</v>
      </c>
      <c r="K34" s="271">
        <v>30573</v>
      </c>
      <c r="L34" s="271" t="s">
        <v>1219</v>
      </c>
      <c r="M34" s="270" t="s">
        <v>1363</v>
      </c>
      <c r="N34" s="270" t="s">
        <v>575</v>
      </c>
      <c r="O34" s="270" t="s">
        <v>1215</v>
      </c>
      <c r="P34" s="272">
        <v>42907</v>
      </c>
      <c r="Q34" s="272">
        <f>_xlfn.IFNA(VLOOKUP(B34,'Q4 2018 Initial PTP'!$B$2:$Q$61,16,0),"Not Found")</f>
        <v>42907</v>
      </c>
      <c r="R34" s="272">
        <v>43617</v>
      </c>
      <c r="S34" s="272">
        <v>41689</v>
      </c>
      <c r="T34" s="273">
        <v>6695986</v>
      </c>
      <c r="U34" s="270">
        <v>2014</v>
      </c>
      <c r="V34" s="274">
        <v>7575893</v>
      </c>
      <c r="W34" s="275">
        <v>6695986</v>
      </c>
      <c r="X34" s="274"/>
      <c r="Y34" s="274"/>
      <c r="Z34" s="270" t="s">
        <v>1186</v>
      </c>
      <c r="AA34" s="276" t="s">
        <v>1366</v>
      </c>
    </row>
    <row r="35" spans="1:27">
      <c r="A35" s="271">
        <f>VLOOKUP(B35,Data!E:E,1,0)</f>
        <v>50719</v>
      </c>
      <c r="B35" s="271">
        <v>50719</v>
      </c>
      <c r="C35" s="270" t="s">
        <v>1521</v>
      </c>
      <c r="D35" s="270" t="e">
        <f>VLOOKUP(I35,#REF!,1,0)</f>
        <v>#REF!</v>
      </c>
      <c r="E35" s="270" t="e">
        <f>VLOOKUP(I35,#REF!,1,0)</f>
        <v>#REF!</v>
      </c>
      <c r="F35" s="270" t="e">
        <f>VLOOKUP(I35,OKTCo!$A$3:$A$51,1,0)</f>
        <v>#N/A</v>
      </c>
      <c r="G35" s="271" t="s">
        <v>1505</v>
      </c>
      <c r="H35" s="270"/>
      <c r="I35" s="271" t="s">
        <v>1367</v>
      </c>
      <c r="J35" s="271">
        <v>200246</v>
      </c>
      <c r="K35" s="271">
        <v>30574</v>
      </c>
      <c r="L35" s="271" t="s">
        <v>1219</v>
      </c>
      <c r="M35" s="270" t="s">
        <v>1368</v>
      </c>
      <c r="N35" s="270" t="s">
        <v>578</v>
      </c>
      <c r="O35" s="270" t="s">
        <v>1215</v>
      </c>
      <c r="P35" s="272">
        <v>43048</v>
      </c>
      <c r="Q35" s="272">
        <f>_xlfn.IFNA(VLOOKUP(B35,'Q4 2018 Initial PTP'!$B$2:$Q$61,16,0),"Not Found")</f>
        <v>43048</v>
      </c>
      <c r="R35" s="272">
        <v>43617</v>
      </c>
      <c r="S35" s="272">
        <v>41689</v>
      </c>
      <c r="T35" s="273">
        <v>2819806</v>
      </c>
      <c r="U35" s="270">
        <v>2014</v>
      </c>
      <c r="V35" s="274">
        <v>3190352</v>
      </c>
      <c r="W35" s="275">
        <v>2819806</v>
      </c>
      <c r="X35" s="274"/>
      <c r="Y35" s="274"/>
      <c r="Z35" s="270" t="s">
        <v>1186</v>
      </c>
      <c r="AA35" s="276" t="s">
        <v>1371</v>
      </c>
    </row>
    <row r="36" spans="1:27" ht="28.5">
      <c r="A36" s="271">
        <f>VLOOKUP(B36,Data!E:E,1,0)</f>
        <v>50720</v>
      </c>
      <c r="B36" s="271">
        <v>50720</v>
      </c>
      <c r="C36" s="270" t="s">
        <v>1521</v>
      </c>
      <c r="D36" s="270" t="e">
        <f>VLOOKUP(I36,#REF!,1,0)</f>
        <v>#REF!</v>
      </c>
      <c r="E36" s="270" t="e">
        <f>VLOOKUP(I36,#REF!,1,0)</f>
        <v>#REF!</v>
      </c>
      <c r="F36" s="270" t="e">
        <f>VLOOKUP(I36,OKTCo!$A$3:$A$51,1,0)</f>
        <v>#N/A</v>
      </c>
      <c r="G36" s="271" t="s">
        <v>1505</v>
      </c>
      <c r="H36" s="270"/>
      <c r="I36" s="271" t="s">
        <v>617</v>
      </c>
      <c r="J36" s="271">
        <v>200246</v>
      </c>
      <c r="K36" s="271">
        <v>30575</v>
      </c>
      <c r="L36" s="271" t="s">
        <v>1219</v>
      </c>
      <c r="M36" s="270" t="s">
        <v>1372</v>
      </c>
      <c r="N36" s="270" t="s">
        <v>580</v>
      </c>
      <c r="O36" s="270" t="s">
        <v>1215</v>
      </c>
      <c r="P36" s="272">
        <v>43161</v>
      </c>
      <c r="Q36" s="272">
        <f>_xlfn.IFNA(VLOOKUP(B36,'Q4 2018 Initial PTP'!$B$2:$Q$61,16,0),"Not Found")</f>
        <v>43161</v>
      </c>
      <c r="R36" s="272">
        <v>41791</v>
      </c>
      <c r="S36" s="272">
        <v>41689</v>
      </c>
      <c r="T36" s="273">
        <v>8851677</v>
      </c>
      <c r="U36" s="270">
        <v>2014</v>
      </c>
      <c r="V36" s="274">
        <v>10014860</v>
      </c>
      <c r="W36" s="275">
        <v>11571330</v>
      </c>
      <c r="X36" s="274"/>
      <c r="Y36" s="274"/>
      <c r="Z36" s="270" t="s">
        <v>1186</v>
      </c>
      <c r="AA36" s="276" t="s">
        <v>1375</v>
      </c>
    </row>
    <row r="37" spans="1:27" ht="28.5">
      <c r="A37" s="271">
        <f>VLOOKUP(B37,Data!E:E,1,0)</f>
        <v>50721</v>
      </c>
      <c r="B37" s="271">
        <v>50721</v>
      </c>
      <c r="C37" s="270" t="s">
        <v>1521</v>
      </c>
      <c r="D37" s="270" t="e">
        <f>VLOOKUP(I37,#REF!,1,0)</f>
        <v>#REF!</v>
      </c>
      <c r="E37" s="270" t="e">
        <f>VLOOKUP(I37,#REF!,1,0)</f>
        <v>#REF!</v>
      </c>
      <c r="F37" s="270" t="e">
        <f>VLOOKUP(I37,OKTCo!$A$3:$A$51,1,0)</f>
        <v>#N/A</v>
      </c>
      <c r="G37" s="271" t="s">
        <v>1505</v>
      </c>
      <c r="H37" s="270"/>
      <c r="I37" s="271" t="s">
        <v>617</v>
      </c>
      <c r="J37" s="271">
        <v>200246</v>
      </c>
      <c r="K37" s="271">
        <v>30576</v>
      </c>
      <c r="L37" s="271" t="s">
        <v>1219</v>
      </c>
      <c r="M37" s="270" t="s">
        <v>1376</v>
      </c>
      <c r="N37" s="270" t="s">
        <v>582</v>
      </c>
      <c r="O37" s="270" t="s">
        <v>1215</v>
      </c>
      <c r="P37" s="272">
        <v>42888</v>
      </c>
      <c r="Q37" s="272">
        <f>_xlfn.IFNA(VLOOKUP(B37,'Q4 2018 Initial PTP'!$B$2:$Q$61,16,0),"Not Found")</f>
        <v>42888</v>
      </c>
      <c r="R37" s="272">
        <v>41791</v>
      </c>
      <c r="S37" s="272">
        <v>41689</v>
      </c>
      <c r="T37" s="273">
        <v>15248925</v>
      </c>
      <c r="U37" s="270">
        <v>2014</v>
      </c>
      <c r="V37" s="274">
        <v>17252760</v>
      </c>
      <c r="W37" s="275">
        <v>19751448</v>
      </c>
      <c r="X37" s="274"/>
      <c r="Y37" s="274"/>
      <c r="Z37" s="270" t="s">
        <v>1186</v>
      </c>
      <c r="AA37" s="276" t="s">
        <v>1378</v>
      </c>
    </row>
    <row r="38" spans="1:27">
      <c r="A38" s="271" t="e">
        <f>VLOOKUP(B38,Data!E:E,1,0)</f>
        <v>#N/A</v>
      </c>
      <c r="B38" s="271">
        <v>51215</v>
      </c>
      <c r="C38" s="270" t="s">
        <v>1521</v>
      </c>
      <c r="D38" s="270" t="e">
        <f>VLOOKUP(I38,#REF!,1,0)</f>
        <v>#REF!</v>
      </c>
      <c r="E38" s="270" t="e">
        <f>VLOOKUP(I38,#REF!,1,0)</f>
        <v>#REF!</v>
      </c>
      <c r="F38" s="270" t="e">
        <f>VLOOKUP(I38,OKTCo!$A$3:$A$51,1,0)</f>
        <v>#N/A</v>
      </c>
      <c r="G38" s="271" t="s">
        <v>1505</v>
      </c>
      <c r="H38" s="270"/>
      <c r="I38" s="271" t="s">
        <v>1387</v>
      </c>
      <c r="J38" s="271">
        <v>200314</v>
      </c>
      <c r="K38" s="271">
        <v>30895</v>
      </c>
      <c r="L38" s="271" t="s">
        <v>1219</v>
      </c>
      <c r="M38" s="270" t="s">
        <v>1388</v>
      </c>
      <c r="N38" s="270" t="s">
        <v>1389</v>
      </c>
      <c r="O38" s="270" t="s">
        <v>1215</v>
      </c>
      <c r="P38" s="272">
        <v>43089</v>
      </c>
      <c r="Q38" s="272">
        <f>_xlfn.IFNA(VLOOKUP(B38,'Q4 2018 Initial PTP'!$B$2:$Q$61,16,0),"Not Found")</f>
        <v>43089</v>
      </c>
      <c r="R38" s="272">
        <v>42522</v>
      </c>
      <c r="S38" s="272">
        <v>42053</v>
      </c>
      <c r="T38" s="273">
        <v>4294228</v>
      </c>
      <c r="U38" s="270">
        <v>2015</v>
      </c>
      <c r="V38" s="274">
        <v>4740025</v>
      </c>
      <c r="W38" s="275">
        <v>4294228</v>
      </c>
      <c r="X38" s="274"/>
      <c r="Y38" s="274"/>
      <c r="Z38" s="270" t="s">
        <v>1186</v>
      </c>
      <c r="AA38" s="276" t="s">
        <v>1392</v>
      </c>
    </row>
    <row r="39" spans="1:27" ht="28.5">
      <c r="A39" s="271">
        <f>VLOOKUP(B39,Data!E:E,1,0)</f>
        <v>51033</v>
      </c>
      <c r="B39" s="271">
        <v>51033</v>
      </c>
      <c r="C39" s="270" t="s">
        <v>1521</v>
      </c>
      <c r="D39" s="270" t="e">
        <f>VLOOKUP(I39,#REF!,1,0)</f>
        <v>#REF!</v>
      </c>
      <c r="E39" s="270" t="e">
        <f>VLOOKUP(I39,#REF!,1,0)</f>
        <v>#REF!</v>
      </c>
      <c r="F39" s="270" t="e">
        <f>VLOOKUP(I39,OKTCo!$A$3:$A$51,1,0)</f>
        <v>#N/A</v>
      </c>
      <c r="G39" s="271" t="s">
        <v>1505</v>
      </c>
      <c r="H39" s="270"/>
      <c r="I39" s="271" t="s">
        <v>618</v>
      </c>
      <c r="J39" s="271">
        <v>200298</v>
      </c>
      <c r="K39" s="271">
        <v>30761</v>
      </c>
      <c r="L39" s="271" t="s">
        <v>1219</v>
      </c>
      <c r="M39" s="270" t="s">
        <v>1394</v>
      </c>
      <c r="N39" s="270" t="s">
        <v>602</v>
      </c>
      <c r="O39" s="270" t="s">
        <v>1227</v>
      </c>
      <c r="P39" s="272">
        <v>43983</v>
      </c>
      <c r="Q39" s="272">
        <f>_xlfn.IFNA(VLOOKUP(B39,'Q4 2018 Initial PTP'!$B$2:$Q$61,16,0),"Not Found")</f>
        <v>43983</v>
      </c>
      <c r="R39" s="272">
        <v>43983</v>
      </c>
      <c r="S39" s="272">
        <v>41912</v>
      </c>
      <c r="T39" s="273">
        <v>6566218</v>
      </c>
      <c r="U39" s="270">
        <v>2014</v>
      </c>
      <c r="V39" s="274">
        <v>7429073</v>
      </c>
      <c r="W39" s="275">
        <v>6566218</v>
      </c>
      <c r="X39" s="274"/>
      <c r="Y39" s="274"/>
      <c r="Z39" s="270" t="s">
        <v>1187</v>
      </c>
      <c r="AA39" s="276" t="s">
        <v>1397</v>
      </c>
    </row>
    <row r="40" spans="1:27">
      <c r="A40" s="271" t="e">
        <f>VLOOKUP(B40,Data!E:E,1,0)</f>
        <v>#N/A</v>
      </c>
      <c r="B40" s="271">
        <v>51207</v>
      </c>
      <c r="C40" s="270" t="s">
        <v>1521</v>
      </c>
      <c r="D40" s="270" t="e">
        <f>VLOOKUP(I40,#REF!,1,0)</f>
        <v>#REF!</v>
      </c>
      <c r="E40" s="270" t="e">
        <f>VLOOKUP(I40,#REF!,1,0)</f>
        <v>#REF!</v>
      </c>
      <c r="F40" s="270" t="e">
        <f>VLOOKUP(I40,OKTCo!$A$3:$A$51,1,0)</f>
        <v>#N/A</v>
      </c>
      <c r="G40" s="271" t="s">
        <v>1505</v>
      </c>
      <c r="H40" s="270"/>
      <c r="I40" s="271" t="s">
        <v>618</v>
      </c>
      <c r="J40" s="271">
        <v>200406</v>
      </c>
      <c r="K40" s="271">
        <v>30889</v>
      </c>
      <c r="L40" s="271" t="s">
        <v>1219</v>
      </c>
      <c r="M40" s="270" t="s">
        <v>1398</v>
      </c>
      <c r="N40" s="270" t="s">
        <v>1399</v>
      </c>
      <c r="O40" s="270" t="s">
        <v>1215</v>
      </c>
      <c r="P40" s="272">
        <v>43230</v>
      </c>
      <c r="Q40" s="272">
        <f>_xlfn.IFNA(VLOOKUP(B40,'Q4 2018 Initial PTP'!$B$2:$Q$61,16,0),"Not Found")</f>
        <v>43230</v>
      </c>
      <c r="R40" s="272">
        <v>42887</v>
      </c>
      <c r="S40" s="272">
        <v>42599</v>
      </c>
      <c r="T40" s="273">
        <v>5285437</v>
      </c>
      <c r="U40" s="270">
        <v>2016</v>
      </c>
      <c r="V40" s="274">
        <v>5691838</v>
      </c>
      <c r="W40" s="275">
        <v>5919107</v>
      </c>
      <c r="X40" s="274"/>
      <c r="Y40" s="274"/>
      <c r="Z40" s="270" t="s">
        <v>1186</v>
      </c>
      <c r="AA40" s="276" t="s">
        <v>1401</v>
      </c>
    </row>
    <row r="41" spans="1:27">
      <c r="A41" s="271">
        <f>VLOOKUP(B41,Data!E:E,1,0)</f>
        <v>51034</v>
      </c>
      <c r="B41" s="271">
        <v>51034</v>
      </c>
      <c r="C41" s="270" t="s">
        <v>1521</v>
      </c>
      <c r="D41" s="270" t="e">
        <f>VLOOKUP(I41,#REF!,1,0)</f>
        <v>#REF!</v>
      </c>
      <c r="E41" s="270" t="e">
        <f>VLOOKUP(I41,#REF!,1,0)</f>
        <v>#REF!</v>
      </c>
      <c r="F41" s="270" t="e">
        <f>VLOOKUP(I41,OKTCo!$A$3:$A$51,1,0)</f>
        <v>#N/A</v>
      </c>
      <c r="G41" s="271" t="s">
        <v>1505</v>
      </c>
      <c r="H41" s="270"/>
      <c r="I41" s="271" t="s">
        <v>608</v>
      </c>
      <c r="J41" s="271">
        <v>200339</v>
      </c>
      <c r="K41" s="271">
        <v>30762</v>
      </c>
      <c r="L41" s="271" t="s">
        <v>1219</v>
      </c>
      <c r="M41" s="270" t="s">
        <v>1402</v>
      </c>
      <c r="N41" s="270" t="s">
        <v>1403</v>
      </c>
      <c r="O41" s="270" t="s">
        <v>1215</v>
      </c>
      <c r="P41" s="272">
        <v>43525</v>
      </c>
      <c r="Q41" s="272">
        <f>_xlfn.IFNA(VLOOKUP(B41,'Q4 2018 Initial PTP'!$B$2:$Q$61,16,0),"Not Found")</f>
        <v>43525</v>
      </c>
      <c r="R41" s="272">
        <v>43525</v>
      </c>
      <c r="S41" s="272">
        <v>42080</v>
      </c>
      <c r="T41" s="273">
        <v>6629465</v>
      </c>
      <c r="U41" s="270">
        <v>2015</v>
      </c>
      <c r="V41" s="274">
        <v>7317689</v>
      </c>
      <c r="W41" s="275">
        <v>9905114</v>
      </c>
      <c r="X41" s="274"/>
      <c r="Y41" s="274"/>
      <c r="Z41" s="270" t="s">
        <v>1186</v>
      </c>
      <c r="AA41" s="276" t="s">
        <v>1406</v>
      </c>
    </row>
    <row r="42" spans="1:27" ht="28.5">
      <c r="A42" s="271">
        <f>VLOOKUP(B42,Data!E:E,1,0)</f>
        <v>51035</v>
      </c>
      <c r="B42" s="271">
        <v>51035</v>
      </c>
      <c r="C42" s="270" t="s">
        <v>1521</v>
      </c>
      <c r="D42" s="270" t="e">
        <f>VLOOKUP(I42,#REF!,1,0)</f>
        <v>#REF!</v>
      </c>
      <c r="E42" s="270" t="e">
        <f>VLOOKUP(I42,#REF!,1,0)</f>
        <v>#REF!</v>
      </c>
      <c r="F42" s="270" t="e">
        <f>VLOOKUP(I42,OKTCo!$A$3:$A$51,1,0)</f>
        <v>#N/A</v>
      </c>
      <c r="G42" s="271" t="s">
        <v>1505</v>
      </c>
      <c r="H42" s="270"/>
      <c r="I42" s="271" t="s">
        <v>608</v>
      </c>
      <c r="J42" s="271">
        <v>200339</v>
      </c>
      <c r="K42" s="271">
        <v>30762</v>
      </c>
      <c r="L42" s="271" t="s">
        <v>1219</v>
      </c>
      <c r="M42" s="270" t="s">
        <v>1402</v>
      </c>
      <c r="N42" s="270" t="s">
        <v>1407</v>
      </c>
      <c r="O42" s="270" t="s">
        <v>1215</v>
      </c>
      <c r="P42" s="272">
        <v>43523</v>
      </c>
      <c r="Q42" s="272">
        <f>_xlfn.IFNA(VLOOKUP(B42,'Q4 2018 Initial PTP'!$B$2:$Q$61,16,0),"Not Found")</f>
        <v>43525</v>
      </c>
      <c r="R42" s="272">
        <v>43525</v>
      </c>
      <c r="S42" s="272">
        <v>42080</v>
      </c>
      <c r="T42" s="273">
        <v>652658</v>
      </c>
      <c r="U42" s="270">
        <v>2015</v>
      </c>
      <c r="V42" s="274">
        <v>720412</v>
      </c>
      <c r="W42" s="275">
        <v>1144751</v>
      </c>
      <c r="X42" s="274"/>
      <c r="Y42" s="274"/>
      <c r="Z42" s="270" t="s">
        <v>1186</v>
      </c>
      <c r="AA42" s="276" t="s">
        <v>1408</v>
      </c>
    </row>
    <row r="43" spans="1:27">
      <c r="A43" s="271" t="e">
        <f>VLOOKUP(B43,Data!E:E,1,0)</f>
        <v>#N/A</v>
      </c>
      <c r="B43" s="271">
        <v>51187</v>
      </c>
      <c r="C43" s="270" t="s">
        <v>1521</v>
      </c>
      <c r="D43" s="270" t="e">
        <f>VLOOKUP(I43,#REF!,1,0)</f>
        <v>#REF!</v>
      </c>
      <c r="E43" s="270" t="e">
        <f>VLOOKUP(I43,#REF!,1,0)</f>
        <v>#REF!</v>
      </c>
      <c r="F43" s="270" t="str">
        <f>VLOOKUP(I43,OKTCo!$A$3:$A$51,1,0)</f>
        <v>TP2014207</v>
      </c>
      <c r="G43" s="271" t="s">
        <v>1505</v>
      </c>
      <c r="H43" s="270"/>
      <c r="I43" s="271" t="s">
        <v>1409</v>
      </c>
      <c r="J43" s="271">
        <v>200314</v>
      </c>
      <c r="K43" s="271">
        <v>30873</v>
      </c>
      <c r="L43" s="271" t="s">
        <v>1219</v>
      </c>
      <c r="M43" s="270" t="s">
        <v>1410</v>
      </c>
      <c r="N43" s="270" t="s">
        <v>1411</v>
      </c>
      <c r="O43" s="270" t="s">
        <v>1215</v>
      </c>
      <c r="P43" s="272">
        <v>42922</v>
      </c>
      <c r="Q43" s="272">
        <f>_xlfn.IFNA(VLOOKUP(B43,'Q4 2018 Initial PTP'!$B$2:$Q$61,16,0),"Not Found")</f>
        <v>42922</v>
      </c>
      <c r="R43" s="272">
        <v>42522</v>
      </c>
      <c r="S43" s="272">
        <v>42053</v>
      </c>
      <c r="T43" s="273">
        <v>15821763</v>
      </c>
      <c r="U43" s="270">
        <v>2015</v>
      </c>
      <c r="V43" s="274">
        <v>17464266</v>
      </c>
      <c r="W43" s="275">
        <v>9397311</v>
      </c>
      <c r="X43" s="274"/>
      <c r="Y43" s="274"/>
      <c r="Z43" s="270" t="s">
        <v>1186</v>
      </c>
      <c r="AA43" s="276" t="s">
        <v>1414</v>
      </c>
    </row>
    <row r="44" spans="1:27">
      <c r="A44" s="271">
        <f>VLOOKUP(B44,Data!E:E,1,0)</f>
        <v>50802</v>
      </c>
      <c r="B44" s="271">
        <v>50802</v>
      </c>
      <c r="C44" s="270" t="s">
        <v>1521</v>
      </c>
      <c r="D44" s="270" t="e">
        <f>VLOOKUP(I44,#REF!,1,0)</f>
        <v>#REF!</v>
      </c>
      <c r="E44" s="270" t="e">
        <f>VLOOKUP(I44,#REF!,1,0)</f>
        <v>#REF!</v>
      </c>
      <c r="F44" s="270" t="str">
        <f>VLOOKUP(I44,OKTCo!$A$3:$A$51,1,0)</f>
        <v>TP2015027</v>
      </c>
      <c r="G44" s="271" t="s">
        <v>1505</v>
      </c>
      <c r="H44" s="270"/>
      <c r="I44" s="271" t="s">
        <v>587</v>
      </c>
      <c r="J44" s="271">
        <v>200310</v>
      </c>
      <c r="K44" s="271">
        <v>30619</v>
      </c>
      <c r="L44" s="271" t="s">
        <v>1219</v>
      </c>
      <c r="M44" s="270" t="s">
        <v>1393</v>
      </c>
      <c r="N44" s="270" t="s">
        <v>586</v>
      </c>
      <c r="O44" s="270" t="s">
        <v>1242</v>
      </c>
      <c r="P44" s="272">
        <v>42915</v>
      </c>
      <c r="Q44" s="272">
        <f>_xlfn.IFNA(VLOOKUP(B44,'Q4 2018 Initial PTP'!$B$2:$Q$61,16,0),"Not Found")</f>
        <v>42915</v>
      </c>
      <c r="R44" s="272">
        <v>42156</v>
      </c>
      <c r="S44" s="272">
        <v>41975</v>
      </c>
      <c r="T44" s="273">
        <v>11652107</v>
      </c>
      <c r="U44" s="270">
        <v>2014</v>
      </c>
      <c r="V44" s="274">
        <v>13183289</v>
      </c>
      <c r="W44" s="275">
        <v>11652107</v>
      </c>
      <c r="X44" s="274"/>
      <c r="Y44" s="274"/>
      <c r="Z44" s="270" t="s">
        <v>1186</v>
      </c>
      <c r="AA44" s="276" t="s">
        <v>1416</v>
      </c>
    </row>
    <row r="45" spans="1:27">
      <c r="A45" s="271">
        <f>VLOOKUP(B45,Data!E:E,1,0)</f>
        <v>50759</v>
      </c>
      <c r="B45" s="271">
        <v>50759</v>
      </c>
      <c r="C45" s="270" t="s">
        <v>1521</v>
      </c>
      <c r="D45" s="270" t="e">
        <f>VLOOKUP(I45,#REF!,1,0)</f>
        <v>#REF!</v>
      </c>
      <c r="E45" s="270" t="e">
        <f>VLOOKUP(I45,#REF!,1,0)</f>
        <v>#REF!</v>
      </c>
      <c r="F45" s="270" t="e">
        <f>VLOOKUP(I45,OKTCo!$A$3:$A$51,1,0)</f>
        <v>#N/A</v>
      </c>
      <c r="G45" s="271" t="s">
        <v>1505</v>
      </c>
      <c r="H45" s="270"/>
      <c r="I45" s="271" t="s">
        <v>1417</v>
      </c>
      <c r="J45" s="271">
        <v>200361</v>
      </c>
      <c r="K45" s="271">
        <v>30598</v>
      </c>
      <c r="L45" s="271" t="s">
        <v>1219</v>
      </c>
      <c r="M45" s="270" t="s">
        <v>1418</v>
      </c>
      <c r="N45" s="270" t="s">
        <v>1419</v>
      </c>
      <c r="O45" s="270" t="s">
        <v>1215</v>
      </c>
      <c r="P45" s="272">
        <v>42912</v>
      </c>
      <c r="Q45" s="272">
        <f>_xlfn.IFNA(VLOOKUP(B45,'Q4 2018 Initial PTP'!$B$2:$Q$61,16,0),"Not Found")</f>
        <v>42912</v>
      </c>
      <c r="R45" s="272">
        <v>42887</v>
      </c>
      <c r="S45" s="272">
        <v>42349</v>
      </c>
      <c r="T45" s="273">
        <v>1409347</v>
      </c>
      <c r="U45" s="270">
        <v>2016</v>
      </c>
      <c r="V45" s="274">
        <v>1517713</v>
      </c>
      <c r="W45" s="275">
        <v>1409347</v>
      </c>
      <c r="X45" s="274"/>
      <c r="Y45" s="274"/>
      <c r="Z45" s="270" t="s">
        <v>1186</v>
      </c>
      <c r="AA45" s="276" t="s">
        <v>1422</v>
      </c>
    </row>
    <row r="46" spans="1:27">
      <c r="A46" s="271" t="e">
        <f>VLOOKUP(B46,Data!E:E,1,0)</f>
        <v>#N/A</v>
      </c>
      <c r="B46" s="271">
        <v>51096</v>
      </c>
      <c r="C46" s="270"/>
      <c r="D46" s="270" t="e">
        <f>VLOOKUP(I46,#REF!,1,0)</f>
        <v>#REF!</v>
      </c>
      <c r="E46" s="270" t="e">
        <f>VLOOKUP(I46,#REF!,1,0)</f>
        <v>#REF!</v>
      </c>
      <c r="F46" s="270" t="e">
        <f>VLOOKUP(I46,OKTCo!$A$3:$A$51,1,0)</f>
        <v>#N/A</v>
      </c>
      <c r="G46" s="281" t="s">
        <v>1504</v>
      </c>
      <c r="H46" s="282" t="s">
        <v>1511</v>
      </c>
      <c r="I46" s="271" t="s">
        <v>1423</v>
      </c>
      <c r="J46" s="271">
        <v>200382</v>
      </c>
      <c r="K46" s="271">
        <v>30809</v>
      </c>
      <c r="L46" s="271" t="s">
        <v>1219</v>
      </c>
      <c r="M46" s="270" t="s">
        <v>1424</v>
      </c>
      <c r="N46" s="270" t="s">
        <v>1425</v>
      </c>
      <c r="O46" s="270" t="s">
        <v>1215</v>
      </c>
      <c r="P46" s="272">
        <v>44348</v>
      </c>
      <c r="Q46" s="272">
        <f>_xlfn.IFNA(VLOOKUP(B46,'Q4 2018 Initial PTP'!$B$2:$Q$61,16,0),"Not Found")</f>
        <v>44348</v>
      </c>
      <c r="R46" s="272">
        <v>44348</v>
      </c>
      <c r="S46" s="272">
        <v>42472</v>
      </c>
      <c r="T46" s="273">
        <v>4319501</v>
      </c>
      <c r="U46" s="270">
        <v>2016</v>
      </c>
      <c r="V46" s="274">
        <v>4651630</v>
      </c>
      <c r="W46" s="275">
        <v>6445009</v>
      </c>
      <c r="X46" s="274"/>
      <c r="Y46" s="274"/>
      <c r="Z46" s="270" t="s">
        <v>1187</v>
      </c>
      <c r="AA46" s="276" t="s">
        <v>1428</v>
      </c>
    </row>
    <row r="47" spans="1:27">
      <c r="A47" s="271" t="e">
        <f>VLOOKUP(B47,Data!E:E,1,0)</f>
        <v>#N/A</v>
      </c>
      <c r="B47" s="271">
        <v>51454</v>
      </c>
      <c r="C47" s="270"/>
      <c r="D47" s="270" t="e">
        <f>VLOOKUP(I47,#REF!,1,0)</f>
        <v>#REF!</v>
      </c>
      <c r="E47" s="270" t="e">
        <f>VLOOKUP(I47,#REF!,1,0)</f>
        <v>#REF!</v>
      </c>
      <c r="F47" s="270" t="str">
        <f>VLOOKUP(I47,OKTCo!$A$3:$A$51,1,0)</f>
        <v>TP2015191</v>
      </c>
      <c r="G47" s="271" t="s">
        <v>1505</v>
      </c>
      <c r="H47" s="270"/>
      <c r="I47" s="271" t="s">
        <v>616</v>
      </c>
      <c r="J47" s="271">
        <v>200406</v>
      </c>
      <c r="K47" s="271">
        <v>31009</v>
      </c>
      <c r="L47" s="271" t="s">
        <v>1219</v>
      </c>
      <c r="M47" s="270" t="s">
        <v>1537</v>
      </c>
      <c r="N47" s="270" t="s">
        <v>1429</v>
      </c>
      <c r="O47" s="270" t="s">
        <v>1215</v>
      </c>
      <c r="P47" s="272">
        <v>43224</v>
      </c>
      <c r="Q47" s="272">
        <f>_xlfn.IFNA(VLOOKUP(B47,'Q4 2018 Initial PTP'!$B$2:$Q$61,16,0),"Not Found")</f>
        <v>43224</v>
      </c>
      <c r="R47" s="272">
        <v>43252</v>
      </c>
      <c r="S47" s="272">
        <v>42599</v>
      </c>
      <c r="T47" s="273">
        <v>5974766</v>
      </c>
      <c r="U47" s="270">
        <v>2016</v>
      </c>
      <c r="V47" s="274">
        <v>6434170</v>
      </c>
      <c r="W47" s="275">
        <v>5974766</v>
      </c>
      <c r="X47" s="274"/>
      <c r="Y47" s="274"/>
      <c r="Z47" s="270" t="s">
        <v>1186</v>
      </c>
      <c r="AA47" s="276" t="s">
        <v>1432</v>
      </c>
    </row>
    <row r="48" spans="1:27">
      <c r="A48" s="271" t="e">
        <f>VLOOKUP(B48,Data!E:E,1,0)</f>
        <v>#N/A</v>
      </c>
      <c r="B48" s="271">
        <v>51524</v>
      </c>
      <c r="C48" s="270"/>
      <c r="D48" s="270" t="e">
        <f>VLOOKUP(I48,#REF!,1,0)</f>
        <v>#REF!</v>
      </c>
      <c r="E48" s="270" t="e">
        <f>VLOOKUP(I48,#REF!,1,0)</f>
        <v>#REF!</v>
      </c>
      <c r="F48" s="270" t="str">
        <f>VLOOKUP(I48,OKTCo!$A$3:$A$51,1,0)</f>
        <v>TP2015191</v>
      </c>
      <c r="G48" s="271" t="s">
        <v>1505</v>
      </c>
      <c r="H48" s="270"/>
      <c r="I48" s="271" t="s">
        <v>616</v>
      </c>
      <c r="J48" s="271">
        <v>200406</v>
      </c>
      <c r="K48" s="271">
        <v>31039</v>
      </c>
      <c r="L48" s="271" t="s">
        <v>1219</v>
      </c>
      <c r="M48" s="270" t="s">
        <v>1538</v>
      </c>
      <c r="N48" s="270" t="s">
        <v>1433</v>
      </c>
      <c r="O48" s="270" t="s">
        <v>1215</v>
      </c>
      <c r="P48" s="272">
        <v>42723</v>
      </c>
      <c r="Q48" s="272">
        <f>_xlfn.IFNA(VLOOKUP(B48,'Q4 2018 Initial PTP'!$B$2:$Q$61,16,0),"Not Found")</f>
        <v>42723</v>
      </c>
      <c r="R48" s="272">
        <v>43983</v>
      </c>
      <c r="S48" s="272">
        <v>42599</v>
      </c>
      <c r="T48" s="273">
        <v>4365864</v>
      </c>
      <c r="U48" s="270">
        <v>2016</v>
      </c>
      <c r="V48" s="274">
        <v>4701558</v>
      </c>
      <c r="W48" s="275">
        <v>4365864</v>
      </c>
      <c r="X48" s="274"/>
      <c r="Y48" s="274"/>
      <c r="Z48" s="270" t="s">
        <v>1186</v>
      </c>
      <c r="AA48" s="276" t="s">
        <v>1435</v>
      </c>
    </row>
    <row r="49" spans="1:27">
      <c r="A49" s="271" t="e">
        <f>VLOOKUP(B49,Data!E:E,1,0)</f>
        <v>#N/A</v>
      </c>
      <c r="B49" s="271">
        <v>51433</v>
      </c>
      <c r="C49" s="270" t="s">
        <v>1521</v>
      </c>
      <c r="D49" s="270" t="e">
        <f>VLOOKUP(I49,#REF!,1,0)</f>
        <v>#REF!</v>
      </c>
      <c r="E49" s="270" t="e">
        <f>VLOOKUP(I49,#REF!,1,0)</f>
        <v>#REF!</v>
      </c>
      <c r="F49" s="270" t="e">
        <f>VLOOKUP(I49,OKTCo!$A$3:$A$51,1,0)</f>
        <v>#N/A</v>
      </c>
      <c r="G49" s="271" t="s">
        <v>1505</v>
      </c>
      <c r="H49" s="270"/>
      <c r="I49" s="271" t="s">
        <v>1436</v>
      </c>
      <c r="J49" s="271">
        <v>200386</v>
      </c>
      <c r="K49" s="271">
        <v>30997</v>
      </c>
      <c r="L49" s="271" t="s">
        <v>1219</v>
      </c>
      <c r="M49" s="270" t="s">
        <v>1437</v>
      </c>
      <c r="N49" s="270" t="s">
        <v>1438</v>
      </c>
      <c r="O49" s="270" t="s">
        <v>1215</v>
      </c>
      <c r="P49" s="272">
        <v>43453</v>
      </c>
      <c r="Q49" s="272">
        <f>_xlfn.IFNA(VLOOKUP(B49,'Q4 2018 Initial PTP'!$B$2:$Q$61,16,0),"Not Found")</f>
        <v>43465</v>
      </c>
      <c r="R49" s="272">
        <v>42887</v>
      </c>
      <c r="S49" s="272">
        <v>42507</v>
      </c>
      <c r="T49" s="273">
        <v>758441</v>
      </c>
      <c r="U49" s="270">
        <v>2016</v>
      </c>
      <c r="V49" s="274">
        <v>816758</v>
      </c>
      <c r="W49" s="275">
        <v>1997360</v>
      </c>
      <c r="X49" s="274"/>
      <c r="Y49" s="274"/>
      <c r="Z49" s="270" t="s">
        <v>1186</v>
      </c>
      <c r="AA49" s="276" t="s">
        <v>1440</v>
      </c>
    </row>
    <row r="50" spans="1:27">
      <c r="A50" s="271" t="e">
        <f>VLOOKUP(B50,Data!E:E,1,0)</f>
        <v>#N/A</v>
      </c>
      <c r="B50" s="271">
        <v>51561</v>
      </c>
      <c r="C50" s="270" t="s">
        <v>1521</v>
      </c>
      <c r="D50" s="270" t="e">
        <f>VLOOKUP(I50,#REF!,1,0)</f>
        <v>#REF!</v>
      </c>
      <c r="E50" s="270" t="e">
        <f>VLOOKUP(I50,#REF!,1,0)</f>
        <v>#REF!</v>
      </c>
      <c r="F50" s="270" t="str">
        <f>VLOOKUP(I50,OKTCo!$A$3:$A$51,1,0)</f>
        <v>TP2015204</v>
      </c>
      <c r="G50" s="271" t="s">
        <v>1505</v>
      </c>
      <c r="H50" s="270"/>
      <c r="I50" s="271" t="s">
        <v>615</v>
      </c>
      <c r="J50" s="271">
        <v>200386</v>
      </c>
      <c r="K50" s="271">
        <v>31058</v>
      </c>
      <c r="L50" s="271" t="s">
        <v>1219</v>
      </c>
      <c r="M50" s="270" t="s">
        <v>1441</v>
      </c>
      <c r="N50" s="270" t="s">
        <v>1442</v>
      </c>
      <c r="O50" s="270" t="s">
        <v>1215</v>
      </c>
      <c r="P50" s="279">
        <v>43455</v>
      </c>
      <c r="Q50" s="272">
        <f>_xlfn.IFNA(VLOOKUP(B50,'Q4 2018 Initial PTP'!$B$2:$Q$61,16,0),"Not Found")</f>
        <v>43617</v>
      </c>
      <c r="R50" s="272">
        <v>43252</v>
      </c>
      <c r="S50" s="272">
        <v>42507</v>
      </c>
      <c r="T50" s="273">
        <v>11778983</v>
      </c>
      <c r="U50" s="270">
        <v>2016</v>
      </c>
      <c r="V50" s="274">
        <v>12684677</v>
      </c>
      <c r="W50" s="275">
        <v>11778983</v>
      </c>
      <c r="X50" s="274"/>
      <c r="Y50" s="274"/>
      <c r="Z50" s="270" t="s">
        <v>1188</v>
      </c>
      <c r="AA50" s="276" t="s">
        <v>1445</v>
      </c>
    </row>
    <row r="51" spans="1:27">
      <c r="A51" s="271" t="e">
        <f>VLOOKUP(B51,Data!E:E,1,0)</f>
        <v>#N/A</v>
      </c>
      <c r="B51" s="271">
        <v>51562</v>
      </c>
      <c r="C51" s="270" t="s">
        <v>1521</v>
      </c>
      <c r="D51" s="270" t="e">
        <f>VLOOKUP(I51,#REF!,1,0)</f>
        <v>#REF!</v>
      </c>
      <c r="E51" s="270" t="e">
        <f>VLOOKUP(I51,#REF!,1,0)</f>
        <v>#REF!</v>
      </c>
      <c r="F51" s="270" t="str">
        <f>VLOOKUP(I51,OKTCo!$A$3:$A$51,1,0)</f>
        <v>TP2015204</v>
      </c>
      <c r="G51" s="271" t="s">
        <v>1505</v>
      </c>
      <c r="H51" s="270"/>
      <c r="I51" s="271" t="s">
        <v>615</v>
      </c>
      <c r="J51" s="271">
        <v>200386</v>
      </c>
      <c r="K51" s="271">
        <v>31058</v>
      </c>
      <c r="L51" s="271" t="s">
        <v>1219</v>
      </c>
      <c r="M51" s="270" t="s">
        <v>1441</v>
      </c>
      <c r="N51" s="270" t="s">
        <v>1446</v>
      </c>
      <c r="O51" s="270" t="s">
        <v>1215</v>
      </c>
      <c r="P51" s="279">
        <v>43455</v>
      </c>
      <c r="Q51" s="272">
        <f>_xlfn.IFNA(VLOOKUP(B51,'Q4 2018 Initial PTP'!$B$2:$Q$61,16,0),"Not Found")</f>
        <v>43617</v>
      </c>
      <c r="R51" s="272">
        <v>43252</v>
      </c>
      <c r="S51" s="272">
        <v>42507</v>
      </c>
      <c r="T51" s="273">
        <v>7699929</v>
      </c>
      <c r="U51" s="270">
        <v>2016</v>
      </c>
      <c r="V51" s="274">
        <v>8291982</v>
      </c>
      <c r="W51" s="275">
        <v>7699929</v>
      </c>
      <c r="X51" s="274"/>
      <c r="Y51" s="274"/>
      <c r="Z51" s="270" t="s">
        <v>1188</v>
      </c>
      <c r="AA51" s="276" t="s">
        <v>1448</v>
      </c>
    </row>
    <row r="52" spans="1:27" ht="28.5">
      <c r="A52" s="271" t="e">
        <f>VLOOKUP(B52,Data!E:E,1,0)</f>
        <v>#N/A</v>
      </c>
      <c r="B52" s="271">
        <v>51738</v>
      </c>
      <c r="C52" s="270" t="s">
        <v>1521</v>
      </c>
      <c r="D52" s="270" t="e">
        <f>VLOOKUP(I52,#REF!,1,0)</f>
        <v>#REF!</v>
      </c>
      <c r="E52" s="270" t="e">
        <f>VLOOKUP(I52,#REF!,1,0)</f>
        <v>#REF!</v>
      </c>
      <c r="F52" s="270" t="e">
        <f>VLOOKUP(I52,OKTCo!$A$3:$A$51,1,0)</f>
        <v>#N/A</v>
      </c>
      <c r="G52" s="271" t="s">
        <v>1505</v>
      </c>
      <c r="H52" s="270"/>
      <c r="I52" s="271" t="s">
        <v>1450</v>
      </c>
      <c r="J52" s="271">
        <v>200431</v>
      </c>
      <c r="K52" s="271">
        <v>31131</v>
      </c>
      <c r="L52" s="271" t="s">
        <v>1219</v>
      </c>
      <c r="M52" s="270" t="s">
        <v>1451</v>
      </c>
      <c r="N52" s="270" t="s">
        <v>1452</v>
      </c>
      <c r="O52" s="270" t="s">
        <v>1354</v>
      </c>
      <c r="P52" s="279">
        <v>43616</v>
      </c>
      <c r="Q52" s="272">
        <f>_xlfn.IFNA(VLOOKUP(B52,'Q4 2018 Initial PTP'!$B$2:$Q$61,16,0),"Not Found")</f>
        <v>43831</v>
      </c>
      <c r="R52" s="272">
        <v>42736</v>
      </c>
      <c r="S52" s="272">
        <v>42787</v>
      </c>
      <c r="T52" s="273">
        <v>4780000</v>
      </c>
      <c r="U52" s="270">
        <v>2017</v>
      </c>
      <c r="V52" s="274">
        <v>5021988</v>
      </c>
      <c r="W52" s="275">
        <v>4780000</v>
      </c>
      <c r="X52" s="274"/>
      <c r="Y52" s="274"/>
      <c r="Z52" s="270" t="s">
        <v>1188</v>
      </c>
      <c r="AA52" s="276" t="s">
        <v>1455</v>
      </c>
    </row>
    <row r="53" spans="1:27">
      <c r="A53" s="271" t="e">
        <f>VLOOKUP(B53,Data!E:E,1,0)</f>
        <v>#N/A</v>
      </c>
      <c r="B53" s="271">
        <v>61858</v>
      </c>
      <c r="C53" s="270" t="s">
        <v>1521</v>
      </c>
      <c r="D53" s="270" t="e">
        <f>VLOOKUP(I53,#REF!,1,0)</f>
        <v>#REF!</v>
      </c>
      <c r="E53" s="270" t="e">
        <f>VLOOKUP(I53,#REF!,1,0)</f>
        <v>#REF!</v>
      </c>
      <c r="F53" s="270" t="e">
        <f>VLOOKUP(I53,OKTCo!$A$3:$A$51,1,0)</f>
        <v>#N/A</v>
      </c>
      <c r="G53" s="271" t="s">
        <v>1505</v>
      </c>
      <c r="H53" s="270"/>
      <c r="I53" s="271" t="s">
        <v>1456</v>
      </c>
      <c r="J53" s="271">
        <v>200446</v>
      </c>
      <c r="K53" s="271">
        <v>41202</v>
      </c>
      <c r="L53" s="271" t="s">
        <v>1219</v>
      </c>
      <c r="M53" s="270" t="s">
        <v>1457</v>
      </c>
      <c r="N53" s="270" t="s">
        <v>1458</v>
      </c>
      <c r="O53" s="270" t="s">
        <v>1215</v>
      </c>
      <c r="P53" s="272">
        <v>43800</v>
      </c>
      <c r="Q53" s="272">
        <f>_xlfn.IFNA(VLOOKUP(B53,'Q4 2018 Initial PTP'!$B$2:$Q$61,16,0),"Not Found")</f>
        <v>43617</v>
      </c>
      <c r="R53" s="272">
        <v>43252</v>
      </c>
      <c r="S53" s="272">
        <v>42867</v>
      </c>
      <c r="T53" s="273">
        <v>6014381</v>
      </c>
      <c r="U53" s="270">
        <v>2017</v>
      </c>
      <c r="V53" s="274">
        <v>6318859</v>
      </c>
      <c r="W53" s="277">
        <v>6510937</v>
      </c>
      <c r="X53" s="242"/>
      <c r="Y53" s="274"/>
      <c r="Z53" s="270" t="s">
        <v>1188</v>
      </c>
      <c r="AA53" s="276" t="s">
        <v>1461</v>
      </c>
    </row>
    <row r="54" spans="1:27">
      <c r="A54" s="271" t="e">
        <f>VLOOKUP(B54,Data!E:E,1,0)</f>
        <v>#N/A</v>
      </c>
      <c r="B54" s="271">
        <v>51831</v>
      </c>
      <c r="C54" s="270" t="s">
        <v>1521</v>
      </c>
      <c r="D54" s="270" t="e">
        <f>VLOOKUP(I54,#REF!,1,0)</f>
        <v>#REF!</v>
      </c>
      <c r="E54" s="270" t="e">
        <f>VLOOKUP(I54,#REF!,1,0)</f>
        <v>#REF!</v>
      </c>
      <c r="F54" s="270" t="e">
        <f>VLOOKUP(I54,OKTCo!$A$3:$A$51,1,0)</f>
        <v>#N/A</v>
      </c>
      <c r="G54" s="271" t="s">
        <v>1505</v>
      </c>
      <c r="H54" s="270"/>
      <c r="I54" s="271" t="s">
        <v>619</v>
      </c>
      <c r="J54" s="271">
        <v>200446</v>
      </c>
      <c r="K54" s="271">
        <v>31186</v>
      </c>
      <c r="L54" s="271" t="s">
        <v>1219</v>
      </c>
      <c r="M54" s="270" t="s">
        <v>1462</v>
      </c>
      <c r="N54" s="270" t="s">
        <v>1463</v>
      </c>
      <c r="O54" s="270" t="s">
        <v>1215</v>
      </c>
      <c r="P54" s="272">
        <v>43447</v>
      </c>
      <c r="Q54" s="272">
        <f>_xlfn.IFNA(VLOOKUP(B54,'Q4 2018 Initial PTP'!$B$2:$Q$61,16,0),"Not Found")</f>
        <v>43435</v>
      </c>
      <c r="R54" s="272">
        <v>43435</v>
      </c>
      <c r="S54" s="272">
        <v>42867</v>
      </c>
      <c r="T54" s="273">
        <v>1298048</v>
      </c>
      <c r="U54" s="270">
        <v>2017</v>
      </c>
      <c r="V54" s="274">
        <v>1363762</v>
      </c>
      <c r="W54" s="275">
        <v>1917591</v>
      </c>
      <c r="X54" s="274"/>
      <c r="Y54" s="274"/>
      <c r="Z54" s="270" t="s">
        <v>1186</v>
      </c>
      <c r="AA54" s="276" t="s">
        <v>1464</v>
      </c>
    </row>
    <row r="55" spans="1:27">
      <c r="A55" s="271" t="e">
        <f>VLOOKUP(B55,Data!E:E,1,0)</f>
        <v>#N/A</v>
      </c>
      <c r="B55" s="271">
        <v>71945</v>
      </c>
      <c r="C55" s="270" t="s">
        <v>1521</v>
      </c>
      <c r="D55" s="270" t="e">
        <f>VLOOKUP(I55,#REF!,1,0)</f>
        <v>#REF!</v>
      </c>
      <c r="E55" s="270" t="e">
        <f>VLOOKUP(I55,#REF!,1,0)</f>
        <v>#REF!</v>
      </c>
      <c r="F55" s="270" t="e">
        <f>VLOOKUP(I55,OKTCo!$A$3:$A$51,1,0)</f>
        <v>#N/A</v>
      </c>
      <c r="G55" s="271" t="s">
        <v>1505</v>
      </c>
      <c r="H55" s="270"/>
      <c r="I55" s="271" t="s">
        <v>1465</v>
      </c>
      <c r="J55" s="271">
        <v>200446</v>
      </c>
      <c r="K55" s="271">
        <v>41233</v>
      </c>
      <c r="L55" s="271" t="s">
        <v>1219</v>
      </c>
      <c r="M55" s="270" t="s">
        <v>1466</v>
      </c>
      <c r="N55" s="270" t="s">
        <v>1467</v>
      </c>
      <c r="O55" s="270" t="s">
        <v>1215</v>
      </c>
      <c r="P55" s="272">
        <v>43543</v>
      </c>
      <c r="Q55" s="272">
        <f>_xlfn.IFNA(VLOOKUP(B55,'Q4 2018 Initial PTP'!$B$2:$Q$61,16,0),"Not Found")</f>
        <v>43617</v>
      </c>
      <c r="R55" s="272">
        <v>43252</v>
      </c>
      <c r="S55" s="272">
        <v>42867</v>
      </c>
      <c r="T55" s="273">
        <v>5714095</v>
      </c>
      <c r="U55" s="270">
        <v>2017</v>
      </c>
      <c r="V55" s="274">
        <v>6003371</v>
      </c>
      <c r="W55" s="275">
        <v>5714095</v>
      </c>
      <c r="X55" s="274"/>
      <c r="Y55" s="274"/>
      <c r="Z55" s="270" t="s">
        <v>1186</v>
      </c>
      <c r="AA55" s="276" t="s">
        <v>1469</v>
      </c>
    </row>
    <row r="56" spans="1:27" ht="185.25">
      <c r="A56" s="271" t="e">
        <f>VLOOKUP(B56,Data!E:E,1,0)</f>
        <v>#N/A</v>
      </c>
      <c r="B56" s="271">
        <v>82137</v>
      </c>
      <c r="C56" s="270"/>
      <c r="D56" s="270" t="e">
        <f>VLOOKUP(I56,#REF!,1,0)</f>
        <v>#REF!</v>
      </c>
      <c r="E56" s="270" t="e">
        <f>VLOOKUP(I56,#REF!,1,0)</f>
        <v>#REF!</v>
      </c>
      <c r="F56" s="270" t="e">
        <f>VLOOKUP(I56,OKTCo!$A$3:$A$51,1,0)</f>
        <v>#N/A</v>
      </c>
      <c r="G56" s="281" t="s">
        <v>1504</v>
      </c>
      <c r="H56" s="270" t="s">
        <v>1509</v>
      </c>
      <c r="I56" s="271" t="s">
        <v>1489</v>
      </c>
      <c r="J56" s="271"/>
      <c r="K56" s="271">
        <v>51337</v>
      </c>
      <c r="L56" s="271" t="s">
        <v>1219</v>
      </c>
      <c r="M56" s="270" t="s">
        <v>1490</v>
      </c>
      <c r="N56" s="270" t="s">
        <v>1491</v>
      </c>
      <c r="O56" s="270" t="s">
        <v>1386</v>
      </c>
      <c r="P56" s="279">
        <v>43686</v>
      </c>
      <c r="Q56" s="272">
        <f>_xlfn.IFNA(VLOOKUP(B56,'Q4 2018 Initial PTP'!$B$2:$Q$61,16,0),"Not Found")</f>
        <v>43511</v>
      </c>
      <c r="R56" s="272"/>
      <c r="S56" s="272"/>
      <c r="T56" s="273"/>
      <c r="U56" s="270"/>
      <c r="V56" s="274"/>
      <c r="W56" s="275">
        <v>700000</v>
      </c>
      <c r="X56" s="274"/>
      <c r="Y56" s="274"/>
      <c r="Z56" s="270" t="s">
        <v>1187</v>
      </c>
      <c r="AA56" s="276" t="s">
        <v>1492</v>
      </c>
    </row>
    <row r="57" spans="1:27" ht="156.75">
      <c r="A57" s="271" t="e">
        <f>VLOOKUP(B57,Data!E:E,1,0)</f>
        <v>#N/A</v>
      </c>
      <c r="B57" s="271">
        <v>82138</v>
      </c>
      <c r="C57" s="270"/>
      <c r="D57" s="270" t="e">
        <f>VLOOKUP(I57,#REF!,1,0)</f>
        <v>#REF!</v>
      </c>
      <c r="E57" s="270" t="e">
        <f>VLOOKUP(I57,#REF!,1,0)</f>
        <v>#REF!</v>
      </c>
      <c r="F57" s="270" t="e">
        <f>VLOOKUP(I57,OKTCo!$A$3:$A$51,1,0)</f>
        <v>#N/A</v>
      </c>
      <c r="G57" s="281" t="s">
        <v>1504</v>
      </c>
      <c r="H57" s="270" t="s">
        <v>1509</v>
      </c>
      <c r="I57" s="271" t="s">
        <v>1489</v>
      </c>
      <c r="J57" s="271"/>
      <c r="K57" s="271">
        <v>51337</v>
      </c>
      <c r="L57" s="271" t="s">
        <v>1219</v>
      </c>
      <c r="M57" s="270" t="s">
        <v>1490</v>
      </c>
      <c r="N57" s="270" t="s">
        <v>1493</v>
      </c>
      <c r="O57" s="270" t="s">
        <v>1386</v>
      </c>
      <c r="P57" s="279">
        <v>43686</v>
      </c>
      <c r="Q57" s="272">
        <f>_xlfn.IFNA(VLOOKUP(B57,'Q4 2018 Initial PTP'!$B$2:$Q$61,16,0),"Not Found")</f>
        <v>43555</v>
      </c>
      <c r="R57" s="272"/>
      <c r="S57" s="272"/>
      <c r="T57" s="273"/>
      <c r="U57" s="270"/>
      <c r="V57" s="274"/>
      <c r="W57" s="275">
        <v>8700000</v>
      </c>
      <c r="X57" s="274"/>
      <c r="Y57" s="274"/>
      <c r="Z57" s="270" t="s">
        <v>1187</v>
      </c>
      <c r="AA57" s="276" t="s">
        <v>1494</v>
      </c>
    </row>
  </sheetData>
  <conditionalFormatting sqref="P2:Q57">
    <cfRule type="expression" dxfId="1" priority="1">
      <formula>$P2&lt;&gt;$Q2</formula>
    </cfRule>
  </conditionalFormatting>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L59"/>
  <sheetViews>
    <sheetView zoomScale="80" zoomScaleNormal="80" workbookViewId="0">
      <pane ySplit="1" topLeftCell="A32" activePane="bottomLeft" state="frozen"/>
      <selection activeCell="A287" sqref="A287"/>
      <selection pane="bottomLeft" activeCell="B54" sqref="B54"/>
    </sheetView>
  </sheetViews>
  <sheetFormatPr defaultColWidth="9.140625" defaultRowHeight="14.25"/>
  <cols>
    <col min="1" max="1" width="11.85546875" style="263" bestFit="1" customWidth="1"/>
    <col min="2" max="2" width="13" style="263" bestFit="1" customWidth="1"/>
    <col min="3" max="5" width="10.5703125" style="263" bestFit="1" customWidth="1"/>
    <col min="6" max="6" width="12.140625" style="263" bestFit="1" customWidth="1"/>
    <col min="7" max="7" width="9.42578125" style="263" bestFit="1" customWidth="1"/>
    <col min="8" max="8" width="77.42578125" style="263" customWidth="1"/>
    <col min="9" max="9" width="61.140625" style="263" customWidth="1"/>
    <col min="10" max="10" width="31.5703125" style="263" customWidth="1"/>
    <col min="11" max="11" width="23.5703125" style="264" customWidth="1"/>
    <col min="12" max="12" width="14.42578125" style="264" customWidth="1"/>
    <col min="13" max="13" width="13.42578125" style="264" customWidth="1"/>
    <col min="14" max="14" width="14.42578125" style="264" customWidth="1"/>
    <col min="15" max="15" width="20.5703125" style="266" customWidth="1"/>
    <col min="16" max="16" width="14.42578125" style="263" bestFit="1" customWidth="1"/>
    <col min="17" max="17" width="18.42578125" style="266" customWidth="1"/>
    <col min="18" max="18" width="19.140625" style="266" customWidth="1"/>
    <col min="19" max="19" width="19.5703125" style="267" customWidth="1"/>
    <col min="20" max="20" width="23" style="263" bestFit="1" customWidth="1"/>
    <col min="21" max="21" width="32.42578125" style="263" customWidth="1"/>
    <col min="22" max="22" width="108.140625" style="263" customWidth="1"/>
    <col min="23" max="16384" width="9.140625" style="263"/>
  </cols>
  <sheetData>
    <row r="1" spans="1:246" ht="126" customHeight="1">
      <c r="A1" s="260" t="s">
        <v>1189</v>
      </c>
      <c r="B1" s="260" t="s">
        <v>1190</v>
      </c>
      <c r="C1" s="260" t="s">
        <v>1191</v>
      </c>
      <c r="D1" s="260" t="s">
        <v>1519</v>
      </c>
      <c r="E1" s="260" t="s">
        <v>2</v>
      </c>
      <c r="F1" s="260" t="s">
        <v>3</v>
      </c>
      <c r="G1" s="260" t="s">
        <v>1470</v>
      </c>
      <c r="H1" s="260" t="s">
        <v>1192</v>
      </c>
      <c r="I1" s="260" t="s">
        <v>1193</v>
      </c>
      <c r="J1" s="261" t="s">
        <v>1194</v>
      </c>
      <c r="K1" s="261" t="s">
        <v>1532</v>
      </c>
      <c r="L1" s="261" t="s">
        <v>1195</v>
      </c>
      <c r="M1" s="261" t="s">
        <v>1196</v>
      </c>
      <c r="N1" s="261" t="s">
        <v>1197</v>
      </c>
      <c r="O1" s="265" t="s">
        <v>1199</v>
      </c>
      <c r="P1" s="260" t="s">
        <v>1200</v>
      </c>
      <c r="Q1" s="265" t="s">
        <v>1201</v>
      </c>
      <c r="R1" s="265" t="s">
        <v>1202</v>
      </c>
      <c r="S1" s="262" t="s">
        <v>1203</v>
      </c>
      <c r="T1" s="260" t="s">
        <v>1204</v>
      </c>
      <c r="U1" s="260" t="s">
        <v>1205</v>
      </c>
      <c r="V1" s="260" t="s">
        <v>1210</v>
      </c>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c r="EN1" s="253"/>
      <c r="EO1" s="253"/>
      <c r="EP1" s="253"/>
      <c r="EQ1" s="253"/>
      <c r="ER1" s="253"/>
      <c r="ES1" s="253"/>
      <c r="ET1" s="253"/>
      <c r="EU1" s="253"/>
      <c r="EV1" s="253"/>
      <c r="EW1" s="253"/>
      <c r="EX1" s="253"/>
      <c r="EY1" s="253"/>
      <c r="EZ1" s="253"/>
      <c r="FA1" s="253"/>
      <c r="FB1" s="253"/>
      <c r="FC1" s="253"/>
      <c r="FD1" s="253"/>
      <c r="FE1" s="253"/>
      <c r="FF1" s="253"/>
      <c r="FG1" s="253"/>
      <c r="FH1" s="253"/>
      <c r="FI1" s="253"/>
      <c r="FJ1" s="253"/>
      <c r="FK1" s="253"/>
      <c r="FL1" s="253"/>
      <c r="FM1" s="253"/>
      <c r="FN1" s="253"/>
      <c r="FO1" s="253"/>
      <c r="FP1" s="253"/>
      <c r="FQ1" s="253"/>
      <c r="FR1" s="253"/>
      <c r="FS1" s="253"/>
      <c r="FT1" s="253"/>
      <c r="FU1" s="253"/>
      <c r="FV1" s="253"/>
      <c r="FW1" s="253"/>
      <c r="FX1" s="253"/>
      <c r="FY1" s="253"/>
      <c r="FZ1" s="253"/>
      <c r="GA1" s="253"/>
      <c r="GB1" s="253"/>
      <c r="GC1" s="253"/>
      <c r="GD1" s="253"/>
      <c r="GE1" s="253"/>
      <c r="GF1" s="253"/>
      <c r="GG1" s="253"/>
      <c r="GH1" s="253"/>
      <c r="GI1" s="253"/>
      <c r="GJ1" s="253"/>
      <c r="GK1" s="253"/>
      <c r="GL1" s="253"/>
      <c r="GM1" s="253"/>
      <c r="GN1" s="253"/>
      <c r="GO1" s="253"/>
      <c r="GP1" s="253"/>
      <c r="GQ1" s="253"/>
      <c r="GR1" s="253"/>
      <c r="GS1" s="253"/>
      <c r="GT1" s="253"/>
      <c r="GU1" s="253"/>
      <c r="GV1" s="253"/>
      <c r="GW1" s="253"/>
      <c r="GX1" s="253"/>
      <c r="GY1" s="253"/>
      <c r="GZ1" s="253"/>
      <c r="HA1" s="253"/>
      <c r="HB1" s="253"/>
      <c r="HC1" s="253"/>
      <c r="HD1" s="253"/>
      <c r="HE1" s="253"/>
      <c r="HF1" s="253"/>
      <c r="HG1" s="253"/>
      <c r="HH1" s="253"/>
      <c r="HI1" s="253"/>
      <c r="HJ1" s="253"/>
      <c r="HK1" s="253"/>
      <c r="HL1" s="253"/>
      <c r="HM1" s="253"/>
      <c r="HN1" s="253"/>
      <c r="HO1" s="253"/>
      <c r="HP1" s="253"/>
      <c r="HQ1" s="253"/>
      <c r="HR1" s="253"/>
      <c r="HS1" s="253"/>
      <c r="HT1" s="253"/>
      <c r="HU1" s="253"/>
      <c r="HV1" s="253"/>
      <c r="HW1" s="253"/>
      <c r="HX1" s="253"/>
      <c r="HY1" s="253"/>
      <c r="HZ1" s="253"/>
      <c r="IA1" s="253"/>
      <c r="IB1" s="253"/>
      <c r="IC1" s="253"/>
      <c r="ID1" s="253"/>
      <c r="IE1" s="253"/>
      <c r="IF1" s="253"/>
      <c r="IG1" s="253"/>
      <c r="IH1" s="253"/>
      <c r="II1" s="253"/>
      <c r="IJ1" s="253"/>
      <c r="IK1" s="253"/>
      <c r="IL1" s="253"/>
    </row>
    <row r="2" spans="1:246">
      <c r="A2" s="263" t="s">
        <v>1217</v>
      </c>
      <c r="B2" s="263" t="s">
        <v>1218</v>
      </c>
      <c r="C2" s="263">
        <v>200386</v>
      </c>
      <c r="E2" s="263">
        <v>31057</v>
      </c>
      <c r="F2" s="263">
        <v>51558</v>
      </c>
      <c r="G2" s="263" t="s">
        <v>1219</v>
      </c>
      <c r="H2" s="263" t="s">
        <v>1520</v>
      </c>
      <c r="I2" s="263" t="s">
        <v>1221</v>
      </c>
      <c r="J2" s="263" t="s">
        <v>1222</v>
      </c>
      <c r="K2" s="264">
        <f>_xlfn.IFNA(VLOOKUP($F2,'Q4 2018 Initial PTP'!$B$1:$AJ$61,16,0),"Not In Previous Update")</f>
        <v>43830</v>
      </c>
      <c r="L2" s="264">
        <v>43830</v>
      </c>
      <c r="M2" s="264">
        <v>42887</v>
      </c>
      <c r="N2" s="264">
        <v>42507</v>
      </c>
      <c r="O2" s="266">
        <v>13512897</v>
      </c>
      <c r="P2" s="263">
        <v>2016</v>
      </c>
      <c r="Q2" s="266">
        <v>14551912</v>
      </c>
      <c r="R2" s="266">
        <v>13512897</v>
      </c>
      <c r="U2" s="263" t="s">
        <v>1188</v>
      </c>
      <c r="V2" s="263" t="s">
        <v>1225</v>
      </c>
    </row>
    <row r="3" spans="1:246">
      <c r="A3" s="263" t="s">
        <v>1217</v>
      </c>
      <c r="B3" s="263" t="s">
        <v>1218</v>
      </c>
      <c r="C3" s="263">
        <v>200386</v>
      </c>
      <c r="E3" s="263">
        <v>31057</v>
      </c>
      <c r="F3" s="263">
        <v>51559</v>
      </c>
      <c r="G3" s="263" t="s">
        <v>1219</v>
      </c>
      <c r="H3" s="263" t="s">
        <v>1520</v>
      </c>
      <c r="I3" s="263" t="s">
        <v>1229</v>
      </c>
      <c r="J3" s="263" t="s">
        <v>1222</v>
      </c>
      <c r="K3" s="264">
        <f>_xlfn.IFNA(VLOOKUP($F3,'Q4 2018 Initial PTP'!$B$1:$AJ$61,16,0),"Not In Previous Update")</f>
        <v>43830</v>
      </c>
      <c r="L3" s="264">
        <v>43830</v>
      </c>
      <c r="M3" s="264">
        <v>42887</v>
      </c>
      <c r="N3" s="264">
        <v>42507</v>
      </c>
      <c r="O3" s="266">
        <v>15146464</v>
      </c>
      <c r="P3" s="263">
        <v>2016</v>
      </c>
      <c r="Q3" s="266">
        <v>16311085</v>
      </c>
      <c r="R3" s="266">
        <v>13767520</v>
      </c>
      <c r="U3" s="263" t="s">
        <v>1188</v>
      </c>
      <c r="V3" s="263" t="s">
        <v>1231</v>
      </c>
    </row>
    <row r="4" spans="1:246">
      <c r="A4" s="263" t="s">
        <v>1217</v>
      </c>
      <c r="B4" s="263" t="s">
        <v>1218</v>
      </c>
      <c r="C4" s="263">
        <v>200386</v>
      </c>
      <c r="E4" s="263">
        <v>31057</v>
      </c>
      <c r="F4" s="263">
        <v>51560</v>
      </c>
      <c r="G4" s="263" t="s">
        <v>1219</v>
      </c>
      <c r="H4" s="263" t="s">
        <v>1520</v>
      </c>
      <c r="I4" s="263" t="s">
        <v>1233</v>
      </c>
      <c r="J4" s="263" t="s">
        <v>1222</v>
      </c>
      <c r="K4" s="264">
        <f>_xlfn.IFNA(VLOOKUP($F4,'Q4 2018 Initial PTP'!$B$1:$AJ$61,16,0),"Not In Previous Update")</f>
        <v>43830</v>
      </c>
      <c r="L4" s="264">
        <v>43830</v>
      </c>
      <c r="M4" s="264">
        <v>42887</v>
      </c>
      <c r="N4" s="264">
        <v>42507</v>
      </c>
      <c r="O4" s="266">
        <v>21668582</v>
      </c>
      <c r="P4" s="263">
        <v>2016</v>
      </c>
      <c r="Q4" s="266">
        <v>23334693</v>
      </c>
      <c r="R4" s="266">
        <v>23047526</v>
      </c>
      <c r="U4" s="263" t="s">
        <v>1188</v>
      </c>
      <c r="V4" s="263" t="s">
        <v>1235</v>
      </c>
    </row>
    <row r="5" spans="1:246">
      <c r="A5" s="263" t="s">
        <v>1521</v>
      </c>
      <c r="B5" s="263" t="s">
        <v>1522</v>
      </c>
      <c r="C5" s="263">
        <v>210491</v>
      </c>
      <c r="E5" s="263">
        <v>51300</v>
      </c>
      <c r="F5" s="263">
        <v>72066</v>
      </c>
      <c r="G5" s="263" t="s">
        <v>1219</v>
      </c>
      <c r="H5" s="263" t="s">
        <v>1523</v>
      </c>
      <c r="I5" s="263" t="s">
        <v>1524</v>
      </c>
      <c r="J5" s="263" t="s">
        <v>1215</v>
      </c>
      <c r="K5" s="264" t="str">
        <f>_xlfn.IFNA(VLOOKUP($F5,'Q4 2018 Initial PTP'!$B$1:$AJ$61,16,0),"Not In Previous Update")</f>
        <v>Not In Previous Update</v>
      </c>
      <c r="L5" s="264">
        <v>43617</v>
      </c>
      <c r="M5" s="264">
        <v>43617</v>
      </c>
      <c r="N5" s="264">
        <v>43329</v>
      </c>
      <c r="O5" s="266">
        <v>3357600</v>
      </c>
      <c r="P5" s="263">
        <v>2018</v>
      </c>
      <c r="Q5" s="266">
        <v>3441540</v>
      </c>
      <c r="R5" s="266">
        <v>3357600</v>
      </c>
      <c r="U5" s="263" t="s">
        <v>1187</v>
      </c>
      <c r="V5" s="263" t="s">
        <v>1528</v>
      </c>
    </row>
    <row r="6" spans="1:246">
      <c r="A6" s="263" t="s">
        <v>1521</v>
      </c>
      <c r="B6" s="263" t="s">
        <v>1525</v>
      </c>
      <c r="C6" s="263">
        <v>200386</v>
      </c>
      <c r="E6" s="263">
        <v>31003</v>
      </c>
      <c r="F6" s="263">
        <v>51446</v>
      </c>
      <c r="G6" s="263" t="s">
        <v>1219</v>
      </c>
      <c r="H6" s="263" t="s">
        <v>1526</v>
      </c>
      <c r="I6" s="263" t="s">
        <v>258</v>
      </c>
      <c r="J6" s="263" t="s">
        <v>1215</v>
      </c>
      <c r="K6" s="264">
        <f>_xlfn.IFNA(VLOOKUP($F6,'Q4 2018 Initial PTP'!$B$1:$AJ$61,16,0),"Not In Previous Update")</f>
        <v>42648</v>
      </c>
      <c r="L6" s="264">
        <v>42648</v>
      </c>
      <c r="M6" s="264">
        <v>42887</v>
      </c>
      <c r="N6" s="264">
        <v>42507</v>
      </c>
      <c r="O6" s="266">
        <v>518011</v>
      </c>
      <c r="P6" s="263">
        <v>2016</v>
      </c>
      <c r="Q6" s="266">
        <v>518011</v>
      </c>
      <c r="R6" s="266">
        <v>518011</v>
      </c>
      <c r="U6" s="263" t="s">
        <v>1186</v>
      </c>
      <c r="V6" s="263" t="s">
        <v>1238</v>
      </c>
    </row>
    <row r="7" spans="1:246">
      <c r="A7" s="263" t="s">
        <v>1239</v>
      </c>
      <c r="B7" s="263" t="s">
        <v>1527</v>
      </c>
      <c r="C7" s="263">
        <v>200272</v>
      </c>
      <c r="E7" s="263">
        <v>30750</v>
      </c>
      <c r="F7" s="263">
        <v>51017</v>
      </c>
      <c r="G7" s="263" t="s">
        <v>1219</v>
      </c>
      <c r="H7" s="263" t="s">
        <v>1240</v>
      </c>
      <c r="I7" s="263" t="s">
        <v>1241</v>
      </c>
      <c r="J7" s="263" t="s">
        <v>1242</v>
      </c>
      <c r="K7" s="264">
        <f>_xlfn.IFNA(VLOOKUP($F7,'Q4 2018 Initial PTP'!$B$1:$AJ$61,16,0),"Not In Previous Update")</f>
        <v>41639</v>
      </c>
      <c r="L7" s="264">
        <v>41639</v>
      </c>
      <c r="M7" s="264">
        <v>42156</v>
      </c>
      <c r="N7" s="264">
        <v>41778</v>
      </c>
      <c r="O7" s="266">
        <v>8934149</v>
      </c>
      <c r="P7" s="263">
        <v>2014</v>
      </c>
      <c r="Q7" s="266">
        <v>8716242.9268292692</v>
      </c>
      <c r="R7" s="266">
        <v>8934149</v>
      </c>
      <c r="S7" s="267">
        <v>7200874</v>
      </c>
      <c r="T7" s="263" t="s">
        <v>1243</v>
      </c>
      <c r="U7" s="263" t="s">
        <v>1186</v>
      </c>
      <c r="V7" s="263" t="s">
        <v>1244</v>
      </c>
    </row>
    <row r="8" spans="1:246">
      <c r="B8" s="263" t="s">
        <v>486</v>
      </c>
      <c r="C8" s="263">
        <v>20096</v>
      </c>
      <c r="E8" s="263">
        <v>936</v>
      </c>
      <c r="F8" s="263">
        <v>11236</v>
      </c>
      <c r="G8" s="263" t="s">
        <v>1219</v>
      </c>
      <c r="H8" s="263" t="s">
        <v>1245</v>
      </c>
      <c r="I8" s="263" t="s">
        <v>1246</v>
      </c>
      <c r="J8" s="263" t="s">
        <v>1242</v>
      </c>
      <c r="K8" s="264">
        <f>_xlfn.IFNA(VLOOKUP($F8,'Q4 2018 Initial PTP'!$B$1:$AJ$61,16,0),"Not In Previous Update")</f>
        <v>42720</v>
      </c>
      <c r="L8" s="264">
        <v>42720</v>
      </c>
      <c r="M8" s="264">
        <v>41913</v>
      </c>
      <c r="N8" s="264">
        <v>40359</v>
      </c>
      <c r="O8" s="266">
        <v>185751250</v>
      </c>
      <c r="P8" s="263">
        <v>2016</v>
      </c>
      <c r="Q8" s="266">
        <v>185751250</v>
      </c>
      <c r="R8" s="266">
        <v>185751250</v>
      </c>
      <c r="U8" s="263" t="s">
        <v>1186</v>
      </c>
      <c r="V8" s="263" t="s">
        <v>1249</v>
      </c>
    </row>
    <row r="9" spans="1:246">
      <c r="A9" s="263" t="s">
        <v>1521</v>
      </c>
      <c r="B9" s="263" t="s">
        <v>498</v>
      </c>
      <c r="C9" s="263">
        <v>200216</v>
      </c>
      <c r="E9" s="263">
        <v>504</v>
      </c>
      <c r="F9" s="263">
        <v>10649</v>
      </c>
      <c r="G9" s="263" t="s">
        <v>1219</v>
      </c>
      <c r="H9" s="263" t="s">
        <v>1251</v>
      </c>
      <c r="I9" s="263" t="s">
        <v>1252</v>
      </c>
      <c r="J9" s="263" t="s">
        <v>1215</v>
      </c>
      <c r="K9" s="264">
        <f>_xlfn.IFNA(VLOOKUP($F9,'Q4 2018 Initial PTP'!$B$1:$AJ$61,16,0),"Not In Previous Update")</f>
        <v>42816</v>
      </c>
      <c r="L9" s="264">
        <v>42816</v>
      </c>
      <c r="M9" s="264">
        <v>41426</v>
      </c>
      <c r="N9" s="264">
        <v>41325</v>
      </c>
      <c r="O9" s="266">
        <v>12424849</v>
      </c>
      <c r="P9" s="263">
        <v>2013</v>
      </c>
      <c r="Q9" s="266">
        <v>13714708.490269138</v>
      </c>
      <c r="R9" s="266">
        <v>17162457</v>
      </c>
      <c r="U9" s="263" t="s">
        <v>1186</v>
      </c>
      <c r="V9" s="263" t="s">
        <v>1255</v>
      </c>
    </row>
    <row r="10" spans="1:246">
      <c r="B10" s="263" t="s">
        <v>502</v>
      </c>
      <c r="C10" s="263">
        <v>200231</v>
      </c>
      <c r="E10" s="263">
        <v>30449</v>
      </c>
      <c r="F10" s="263">
        <v>50545</v>
      </c>
      <c r="G10" s="263" t="s">
        <v>1219</v>
      </c>
      <c r="H10" s="263" t="s">
        <v>1256</v>
      </c>
      <c r="I10" s="263" t="s">
        <v>1257</v>
      </c>
      <c r="J10" s="263" t="s">
        <v>1215</v>
      </c>
      <c r="K10" s="264">
        <f>_xlfn.IFNA(VLOOKUP($F10,'Q4 2018 Initial PTP'!$B$1:$AJ$61,16,0),"Not In Previous Update")</f>
        <v>42632</v>
      </c>
      <c r="L10" s="264">
        <v>42632</v>
      </c>
      <c r="M10" s="264">
        <v>41791</v>
      </c>
      <c r="N10" s="264">
        <v>41540</v>
      </c>
      <c r="O10" s="266">
        <v>25060655</v>
      </c>
      <c r="P10" s="263">
        <v>2013</v>
      </c>
      <c r="Q10" s="266">
        <v>26987584.425859373</v>
      </c>
      <c r="R10" s="266">
        <v>25060655</v>
      </c>
      <c r="U10" s="263" t="s">
        <v>1186</v>
      </c>
      <c r="V10" s="263" t="s">
        <v>1260</v>
      </c>
    </row>
    <row r="11" spans="1:246">
      <c r="B11" s="263" t="s">
        <v>494</v>
      </c>
      <c r="C11" s="263">
        <v>20104</v>
      </c>
      <c r="E11" s="263">
        <v>947</v>
      </c>
      <c r="F11" s="263">
        <v>11261</v>
      </c>
      <c r="G11" s="263" t="s">
        <v>1219</v>
      </c>
      <c r="H11" s="263" t="s">
        <v>1261</v>
      </c>
      <c r="I11" s="263" t="s">
        <v>1262</v>
      </c>
      <c r="J11" s="263" t="s">
        <v>1227</v>
      </c>
      <c r="K11" s="264">
        <f>_xlfn.IFNA(VLOOKUP($F11,'Q4 2018 Initial PTP'!$B$1:$AJ$61,16,0),"Not In Previous Update")</f>
        <v>42515</v>
      </c>
      <c r="L11" s="264">
        <v>42515</v>
      </c>
      <c r="M11" s="264">
        <v>42156</v>
      </c>
      <c r="N11" s="264">
        <v>40415</v>
      </c>
      <c r="O11" s="266">
        <v>6072000</v>
      </c>
      <c r="P11" s="263">
        <v>2014</v>
      </c>
      <c r="Q11" s="266">
        <v>6379394.9999999991</v>
      </c>
      <c r="R11" s="266">
        <v>6072000</v>
      </c>
      <c r="U11" s="263" t="s">
        <v>1186</v>
      </c>
      <c r="V11" s="263" t="s">
        <v>1265</v>
      </c>
    </row>
    <row r="12" spans="1:246">
      <c r="A12" s="263" t="s">
        <v>1521</v>
      </c>
      <c r="B12" s="263" t="s">
        <v>557</v>
      </c>
      <c r="C12" s="263">
        <v>200216</v>
      </c>
      <c r="E12" s="263">
        <v>879</v>
      </c>
      <c r="F12" s="263">
        <v>11158</v>
      </c>
      <c r="G12" s="263" t="s">
        <v>1219</v>
      </c>
      <c r="H12" s="263" t="s">
        <v>1266</v>
      </c>
      <c r="I12" s="263" t="s">
        <v>1267</v>
      </c>
      <c r="J12" s="263" t="s">
        <v>1215</v>
      </c>
      <c r="K12" s="264">
        <f>_xlfn.IFNA(VLOOKUP($F12,'Q4 2018 Initial PTP'!$B$1:$AJ$61,16,0),"Not In Previous Update")</f>
        <v>42157</v>
      </c>
      <c r="L12" s="264">
        <v>42157</v>
      </c>
      <c r="M12" s="264">
        <v>41791</v>
      </c>
      <c r="N12" s="264">
        <v>41325</v>
      </c>
      <c r="O12" s="266">
        <v>10241314</v>
      </c>
      <c r="P12" s="263">
        <v>2013</v>
      </c>
      <c r="Q12" s="266">
        <v>10759780.521249998</v>
      </c>
      <c r="R12" s="266">
        <v>10241314</v>
      </c>
      <c r="U12" s="263" t="s">
        <v>1186</v>
      </c>
      <c r="V12" s="263" t="s">
        <v>1270</v>
      </c>
    </row>
    <row r="13" spans="1:246">
      <c r="A13" s="263" t="s">
        <v>1521</v>
      </c>
      <c r="B13" s="263" t="s">
        <v>508</v>
      </c>
      <c r="C13" s="263">
        <v>200216</v>
      </c>
      <c r="E13" s="263">
        <v>501</v>
      </c>
      <c r="F13" s="263">
        <v>10646</v>
      </c>
      <c r="G13" s="263" t="s">
        <v>1219</v>
      </c>
      <c r="H13" s="263" t="s">
        <v>1271</v>
      </c>
      <c r="I13" s="263" t="s">
        <v>1272</v>
      </c>
      <c r="J13" s="263" t="s">
        <v>1215</v>
      </c>
      <c r="K13" s="264">
        <f>_xlfn.IFNA(VLOOKUP($F13,'Q4 2018 Initial PTP'!$B$1:$AJ$61,16,0),"Not In Previous Update")</f>
        <v>43231</v>
      </c>
      <c r="L13" s="264">
        <v>43231</v>
      </c>
      <c r="M13" s="264">
        <v>43252</v>
      </c>
      <c r="N13" s="264">
        <v>41325</v>
      </c>
      <c r="O13" s="266">
        <v>11980465</v>
      </c>
      <c r="P13" s="263">
        <v>2013</v>
      </c>
      <c r="Q13" s="266">
        <v>13554796.495248677</v>
      </c>
      <c r="R13" s="266">
        <v>11980465</v>
      </c>
      <c r="U13" s="263" t="s">
        <v>1186</v>
      </c>
      <c r="V13" s="263" t="s">
        <v>1275</v>
      </c>
    </row>
    <row r="14" spans="1:246">
      <c r="A14" s="263" t="s">
        <v>1521</v>
      </c>
      <c r="B14" s="263" t="s">
        <v>519</v>
      </c>
      <c r="C14" s="263">
        <v>20122</v>
      </c>
      <c r="E14" s="263">
        <v>30298</v>
      </c>
      <c r="F14" s="263">
        <v>50336</v>
      </c>
      <c r="G14" s="263" t="s">
        <v>1219</v>
      </c>
      <c r="H14" s="263" t="s">
        <v>1276</v>
      </c>
      <c r="I14" s="263" t="s">
        <v>1277</v>
      </c>
      <c r="J14" s="263" t="s">
        <v>1215</v>
      </c>
      <c r="K14" s="264">
        <f>_xlfn.IFNA(VLOOKUP($F14,'Q4 2018 Initial PTP'!$B$1:$AJ$61,16,0),"Not In Previous Update")</f>
        <v>42623</v>
      </c>
      <c r="L14" s="264">
        <v>42623</v>
      </c>
      <c r="M14" s="264">
        <v>42522</v>
      </c>
      <c r="N14" s="264">
        <v>40588</v>
      </c>
      <c r="O14" s="266">
        <v>1166400</v>
      </c>
      <c r="P14" s="263">
        <v>2014</v>
      </c>
      <c r="Q14" s="266">
        <v>1225449</v>
      </c>
      <c r="R14" s="266">
        <v>1731419</v>
      </c>
      <c r="U14" s="263" t="s">
        <v>1186</v>
      </c>
      <c r="V14" s="263" t="s">
        <v>1278</v>
      </c>
    </row>
    <row r="15" spans="1:246">
      <c r="A15" s="263" t="s">
        <v>1521</v>
      </c>
      <c r="B15" s="263" t="s">
        <v>407</v>
      </c>
      <c r="C15" s="263">
        <v>200167</v>
      </c>
      <c r="E15" s="263">
        <v>503</v>
      </c>
      <c r="F15" s="263">
        <v>10648</v>
      </c>
      <c r="G15" s="263" t="s">
        <v>1219</v>
      </c>
      <c r="H15" s="263" t="s">
        <v>1279</v>
      </c>
      <c r="I15" s="263" t="s">
        <v>1280</v>
      </c>
      <c r="J15" s="263" t="s">
        <v>1215</v>
      </c>
      <c r="K15" s="264">
        <f>_xlfn.IFNA(VLOOKUP($F15,'Q4 2018 Initial PTP'!$B$1:$AJ$61,16,0),"Not In Previous Update")</f>
        <v>42004</v>
      </c>
      <c r="L15" s="264">
        <v>42004</v>
      </c>
      <c r="M15" s="264">
        <v>41426</v>
      </c>
      <c r="N15" s="264">
        <v>41008</v>
      </c>
      <c r="O15" s="266">
        <v>1004187</v>
      </c>
      <c r="P15" s="263">
        <v>2012</v>
      </c>
      <c r="Q15" s="266">
        <v>1055023.9668749999</v>
      </c>
      <c r="R15" s="266">
        <v>1004187</v>
      </c>
      <c r="U15" s="263" t="s">
        <v>1186</v>
      </c>
      <c r="V15" s="263" t="s">
        <v>1283</v>
      </c>
    </row>
    <row r="16" spans="1:246">
      <c r="A16" s="263" t="s">
        <v>1521</v>
      </c>
      <c r="B16" s="263" t="s">
        <v>407</v>
      </c>
      <c r="C16" s="263">
        <v>200216</v>
      </c>
      <c r="E16" s="263">
        <v>30436</v>
      </c>
      <c r="F16" s="263">
        <v>50531</v>
      </c>
      <c r="G16" s="263" t="s">
        <v>1219</v>
      </c>
      <c r="H16" s="263" t="s">
        <v>1284</v>
      </c>
      <c r="I16" s="263" t="s">
        <v>418</v>
      </c>
      <c r="J16" s="263" t="s">
        <v>1215</v>
      </c>
      <c r="K16" s="264">
        <f>_xlfn.IFNA(VLOOKUP($F16,'Q4 2018 Initial PTP'!$B$1:$AJ$61,16,0),"Not In Previous Update")</f>
        <v>42004</v>
      </c>
      <c r="L16" s="264">
        <v>42004</v>
      </c>
      <c r="M16" s="264">
        <v>42522</v>
      </c>
      <c r="N16" s="264">
        <v>41325</v>
      </c>
      <c r="O16" s="266">
        <v>1000000</v>
      </c>
      <c r="P16" s="263">
        <v>2013</v>
      </c>
      <c r="Q16" s="266">
        <v>1024999.9999999999</v>
      </c>
      <c r="R16" s="266">
        <v>1000000</v>
      </c>
      <c r="U16" s="263" t="s">
        <v>1186</v>
      </c>
      <c r="V16" s="263" t="s">
        <v>1286</v>
      </c>
    </row>
    <row r="17" spans="1:22">
      <c r="B17" s="263" t="s">
        <v>524</v>
      </c>
      <c r="C17" s="263">
        <v>200231</v>
      </c>
      <c r="E17" s="263">
        <v>30495</v>
      </c>
      <c r="F17" s="263">
        <v>50607</v>
      </c>
      <c r="G17" s="263" t="s">
        <v>1219</v>
      </c>
      <c r="H17" s="263" t="s">
        <v>1292</v>
      </c>
      <c r="I17" s="263" t="s">
        <v>1293</v>
      </c>
      <c r="J17" s="263" t="s">
        <v>1215</v>
      </c>
      <c r="K17" s="264">
        <f>_xlfn.IFNA(VLOOKUP($F17,'Q4 2018 Initial PTP'!$B$1:$AJ$61,16,0),"Not In Previous Update")</f>
        <v>42489</v>
      </c>
      <c r="L17" s="264">
        <v>42489</v>
      </c>
      <c r="M17" s="264">
        <v>41426</v>
      </c>
      <c r="N17" s="264">
        <v>41540</v>
      </c>
      <c r="O17" s="266">
        <v>30369537</v>
      </c>
      <c r="P17" s="263">
        <v>2013</v>
      </c>
      <c r="Q17" s="266">
        <v>32704669.68089062</v>
      </c>
      <c r="R17" s="266">
        <v>22851755</v>
      </c>
      <c r="U17" s="263" t="s">
        <v>1186</v>
      </c>
      <c r="V17" s="263" t="s">
        <v>1295</v>
      </c>
    </row>
    <row r="18" spans="1:22">
      <c r="B18" s="263" t="s">
        <v>524</v>
      </c>
      <c r="C18" s="263">
        <v>200231</v>
      </c>
      <c r="E18" s="263">
        <v>30495</v>
      </c>
      <c r="F18" s="263">
        <v>50615</v>
      </c>
      <c r="G18" s="263" t="s">
        <v>1219</v>
      </c>
      <c r="H18" s="263" t="s">
        <v>1292</v>
      </c>
      <c r="I18" s="263" t="s">
        <v>1297</v>
      </c>
      <c r="J18" s="263" t="s">
        <v>1215</v>
      </c>
      <c r="K18" s="264">
        <f>_xlfn.IFNA(VLOOKUP($F18,'Q4 2018 Initial PTP'!$B$1:$AJ$61,16,0),"Not In Previous Update")</f>
        <v>42489</v>
      </c>
      <c r="L18" s="264">
        <v>42489</v>
      </c>
      <c r="M18" s="264">
        <v>41426</v>
      </c>
      <c r="N18" s="264">
        <v>41540</v>
      </c>
      <c r="O18" s="266">
        <v>21508234</v>
      </c>
      <c r="P18" s="263">
        <v>2013</v>
      </c>
      <c r="Q18" s="266">
        <v>23162015.554906249</v>
      </c>
      <c r="R18" s="266">
        <v>32212715</v>
      </c>
      <c r="U18" s="263" t="s">
        <v>1186</v>
      </c>
      <c r="V18" s="263" t="s">
        <v>1298</v>
      </c>
    </row>
    <row r="19" spans="1:22">
      <c r="A19" s="263" t="s">
        <v>1521</v>
      </c>
      <c r="B19" s="263" t="s">
        <v>614</v>
      </c>
      <c r="C19" s="263">
        <v>200386</v>
      </c>
      <c r="E19" s="263">
        <v>31005</v>
      </c>
      <c r="F19" s="263">
        <v>51448</v>
      </c>
      <c r="G19" s="263" t="s">
        <v>1219</v>
      </c>
      <c r="H19" s="263" t="s">
        <v>1529</v>
      </c>
      <c r="I19" s="263" t="s">
        <v>261</v>
      </c>
      <c r="J19" s="263" t="s">
        <v>1215</v>
      </c>
      <c r="K19" s="264">
        <f>_xlfn.IFNA(VLOOKUP($F19,'Q4 2018 Initial PTP'!$B$1:$AJ$61,16,0),"Not In Previous Update")</f>
        <v>43245</v>
      </c>
      <c r="L19" s="264">
        <v>43245</v>
      </c>
      <c r="M19" s="264">
        <v>42887</v>
      </c>
      <c r="N19" s="264">
        <v>42507</v>
      </c>
      <c r="O19" s="266">
        <v>2904911</v>
      </c>
      <c r="P19" s="263">
        <v>2016</v>
      </c>
      <c r="Q19" s="266">
        <v>3051972.1193749998</v>
      </c>
      <c r="R19" s="266">
        <v>2904911</v>
      </c>
      <c r="U19" s="263" t="s">
        <v>1186</v>
      </c>
      <c r="V19" s="263" t="s">
        <v>1301</v>
      </c>
    </row>
    <row r="20" spans="1:22">
      <c r="A20" s="263" t="s">
        <v>1521</v>
      </c>
      <c r="B20" s="263" t="s">
        <v>531</v>
      </c>
      <c r="C20" s="263">
        <v>200216</v>
      </c>
      <c r="E20" s="263">
        <v>451</v>
      </c>
      <c r="F20" s="263">
        <v>10583</v>
      </c>
      <c r="G20" s="263" t="s">
        <v>1219</v>
      </c>
      <c r="H20" s="263" t="s">
        <v>1302</v>
      </c>
      <c r="I20" s="263" t="s">
        <v>1303</v>
      </c>
      <c r="J20" s="263" t="s">
        <v>1215</v>
      </c>
      <c r="K20" s="264">
        <f>_xlfn.IFNA(VLOOKUP($F20,'Q4 2018 Initial PTP'!$B$1:$AJ$61,16,0),"Not In Previous Update")</f>
        <v>42822</v>
      </c>
      <c r="L20" s="264">
        <v>42822</v>
      </c>
      <c r="M20" s="264">
        <v>41426</v>
      </c>
      <c r="N20" s="264">
        <v>41325</v>
      </c>
      <c r="O20" s="266">
        <v>12705537</v>
      </c>
      <c r="P20" s="263">
        <v>2013</v>
      </c>
      <c r="Q20" s="266">
        <v>14024535.522912888</v>
      </c>
      <c r="R20" s="266">
        <v>12705537</v>
      </c>
      <c r="U20" s="263" t="s">
        <v>1186</v>
      </c>
      <c r="V20" s="263" t="s">
        <v>1306</v>
      </c>
    </row>
    <row r="21" spans="1:22">
      <c r="A21" s="263" t="s">
        <v>1521</v>
      </c>
      <c r="B21" s="263" t="s">
        <v>481</v>
      </c>
      <c r="C21" s="263">
        <v>200255</v>
      </c>
      <c r="E21" s="263">
        <v>30361</v>
      </c>
      <c r="F21" s="263">
        <v>50413</v>
      </c>
      <c r="G21" s="263" t="s">
        <v>1219</v>
      </c>
      <c r="H21" s="263" t="s">
        <v>1287</v>
      </c>
      <c r="I21" s="263" t="s">
        <v>1307</v>
      </c>
      <c r="J21" s="263" t="s">
        <v>1215</v>
      </c>
      <c r="K21" s="264">
        <f>_xlfn.IFNA(VLOOKUP($F21,'Q4 2018 Initial PTP'!$B$1:$AJ$61,16,0),"Not In Previous Update")</f>
        <v>43076</v>
      </c>
      <c r="L21" s="264">
        <v>43076</v>
      </c>
      <c r="M21" s="264">
        <v>43160</v>
      </c>
      <c r="N21" s="264">
        <v>41676</v>
      </c>
      <c r="O21" s="266">
        <v>65082311</v>
      </c>
      <c r="P21" s="263">
        <v>2017</v>
      </c>
      <c r="Q21" s="266">
        <v>65082311</v>
      </c>
      <c r="R21" s="266">
        <v>65082311</v>
      </c>
      <c r="U21" s="263" t="s">
        <v>1186</v>
      </c>
      <c r="V21" s="263" t="s">
        <v>1308</v>
      </c>
    </row>
    <row r="22" spans="1:22">
      <c r="A22" s="263" t="s">
        <v>1521</v>
      </c>
      <c r="B22" s="263" t="s">
        <v>481</v>
      </c>
      <c r="C22" s="263">
        <v>200255</v>
      </c>
      <c r="E22" s="263">
        <v>30361</v>
      </c>
      <c r="F22" s="263">
        <v>50414</v>
      </c>
      <c r="G22" s="263" t="s">
        <v>1219</v>
      </c>
      <c r="H22" s="263" t="s">
        <v>1287</v>
      </c>
      <c r="I22" s="263" t="s">
        <v>1309</v>
      </c>
      <c r="J22" s="263" t="s">
        <v>1215</v>
      </c>
      <c r="K22" s="264">
        <f>_xlfn.IFNA(VLOOKUP($F22,'Q4 2018 Initial PTP'!$B$1:$AJ$61,16,0),"Not In Previous Update")</f>
        <v>43076</v>
      </c>
      <c r="L22" s="264">
        <v>43076</v>
      </c>
      <c r="M22" s="264">
        <v>43160</v>
      </c>
      <c r="N22" s="264">
        <v>41676</v>
      </c>
      <c r="O22" s="266">
        <v>17471695</v>
      </c>
      <c r="P22" s="263">
        <v>2017</v>
      </c>
      <c r="Q22" s="266">
        <v>17471695</v>
      </c>
      <c r="R22" s="266">
        <v>17471695</v>
      </c>
      <c r="U22" s="263" t="s">
        <v>1186</v>
      </c>
      <c r="V22" s="263" t="s">
        <v>1310</v>
      </c>
    </row>
    <row r="23" spans="1:22">
      <c r="A23" s="263" t="s">
        <v>1521</v>
      </c>
      <c r="B23" s="263" t="s">
        <v>481</v>
      </c>
      <c r="C23" s="263">
        <v>200255</v>
      </c>
      <c r="E23" s="263">
        <v>30361</v>
      </c>
      <c r="F23" s="263">
        <v>50768</v>
      </c>
      <c r="G23" s="263" t="s">
        <v>1219</v>
      </c>
      <c r="H23" s="263" t="s">
        <v>1287</v>
      </c>
      <c r="I23" s="263" t="s">
        <v>480</v>
      </c>
      <c r="J23" s="263" t="s">
        <v>1215</v>
      </c>
      <c r="K23" s="264">
        <f>_xlfn.IFNA(VLOOKUP($F23,'Q4 2018 Initial PTP'!$B$1:$AJ$61,16,0),"Not In Previous Update")</f>
        <v>43076</v>
      </c>
      <c r="L23" s="264">
        <v>43076</v>
      </c>
      <c r="M23" s="264">
        <v>43160</v>
      </c>
      <c r="N23" s="264">
        <v>41676</v>
      </c>
      <c r="O23" s="266">
        <v>1270623</v>
      </c>
      <c r="P23" s="263">
        <v>2017</v>
      </c>
      <c r="Q23" s="266">
        <v>1270623</v>
      </c>
      <c r="R23" s="266">
        <v>1270623</v>
      </c>
      <c r="U23" s="263" t="s">
        <v>1186</v>
      </c>
      <c r="V23" s="263" t="s">
        <v>1311</v>
      </c>
    </row>
    <row r="24" spans="1:22">
      <c r="A24" s="263" t="s">
        <v>1239</v>
      </c>
      <c r="B24" s="263" t="s">
        <v>1180</v>
      </c>
      <c r="C24" s="263">
        <v>200272</v>
      </c>
      <c r="E24" s="263">
        <v>30770</v>
      </c>
      <c r="F24" s="263">
        <v>51047</v>
      </c>
      <c r="G24" s="263" t="s">
        <v>1219</v>
      </c>
      <c r="H24" s="263" t="s">
        <v>1486</v>
      </c>
      <c r="I24" s="263" t="s">
        <v>1312</v>
      </c>
      <c r="J24" s="263" t="s">
        <v>1242</v>
      </c>
      <c r="K24" s="264">
        <f>_xlfn.IFNA(VLOOKUP($F24,'Q4 2018 Initial PTP'!$B$1:$AJ$61,16,0),"Not In Previous Update")</f>
        <v>41426</v>
      </c>
      <c r="L24" s="264">
        <v>41426</v>
      </c>
      <c r="M24" s="264">
        <v>42156</v>
      </c>
      <c r="N24" s="264">
        <v>41778</v>
      </c>
      <c r="O24" s="266">
        <v>4100000</v>
      </c>
      <c r="P24" s="263">
        <v>2014</v>
      </c>
      <c r="Q24" s="266">
        <v>4000000.0000000005</v>
      </c>
      <c r="R24" s="266">
        <v>4100000</v>
      </c>
      <c r="S24" s="267">
        <v>4086696</v>
      </c>
      <c r="T24" s="263" t="s">
        <v>1243</v>
      </c>
      <c r="U24" s="263" t="s">
        <v>1186</v>
      </c>
      <c r="V24" s="263" t="s">
        <v>178</v>
      </c>
    </row>
    <row r="25" spans="1:22">
      <c r="A25" s="263" t="s">
        <v>1521</v>
      </c>
      <c r="B25" s="263" t="s">
        <v>535</v>
      </c>
      <c r="C25" s="263">
        <v>200216</v>
      </c>
      <c r="E25" s="263">
        <v>30471</v>
      </c>
      <c r="F25" s="263">
        <v>50567</v>
      </c>
      <c r="G25" s="263" t="s">
        <v>1219</v>
      </c>
      <c r="H25" s="263" t="s">
        <v>1314</v>
      </c>
      <c r="I25" s="263" t="s">
        <v>1315</v>
      </c>
      <c r="J25" s="263" t="s">
        <v>1215</v>
      </c>
      <c r="K25" s="264">
        <f>_xlfn.IFNA(VLOOKUP($F25,'Q4 2018 Initial PTP'!$B$1:$AJ$61,16,0),"Not In Previous Update")</f>
        <v>42160</v>
      </c>
      <c r="L25" s="264">
        <v>42160</v>
      </c>
      <c r="M25" s="264">
        <v>41426</v>
      </c>
      <c r="N25" s="264">
        <v>41325</v>
      </c>
      <c r="O25" s="266">
        <v>16548317</v>
      </c>
      <c r="P25" s="263">
        <v>2013</v>
      </c>
      <c r="Q25" s="266">
        <v>17386075.548124999</v>
      </c>
      <c r="R25" s="266">
        <v>16548317</v>
      </c>
      <c r="S25" s="267">
        <v>15777911</v>
      </c>
      <c r="T25" s="263" t="s">
        <v>1243</v>
      </c>
      <c r="U25" s="263" t="s">
        <v>1186</v>
      </c>
      <c r="V25" s="263" t="s">
        <v>1318</v>
      </c>
    </row>
    <row r="26" spans="1:22">
      <c r="A26" s="263" t="s">
        <v>1521</v>
      </c>
      <c r="B26" s="263" t="s">
        <v>542</v>
      </c>
      <c r="C26" s="263">
        <v>200216</v>
      </c>
      <c r="E26" s="263">
        <v>478</v>
      </c>
      <c r="F26" s="263">
        <v>10615</v>
      </c>
      <c r="G26" s="263" t="s">
        <v>1219</v>
      </c>
      <c r="H26" s="263" t="s">
        <v>1319</v>
      </c>
      <c r="I26" s="263" t="s">
        <v>1320</v>
      </c>
      <c r="J26" s="263" t="s">
        <v>1215</v>
      </c>
      <c r="K26" s="264">
        <f>_xlfn.IFNA(VLOOKUP($F26,'Q4 2018 Initial PTP'!$B$1:$AJ$61,16,0),"Not In Previous Update")</f>
        <v>42473</v>
      </c>
      <c r="L26" s="264">
        <v>42473</v>
      </c>
      <c r="M26" s="264">
        <v>41426</v>
      </c>
      <c r="N26" s="264">
        <v>41325</v>
      </c>
      <c r="O26" s="266">
        <v>1221505</v>
      </c>
      <c r="P26" s="263">
        <v>2013</v>
      </c>
      <c r="Q26" s="266">
        <v>1315427.2828906248</v>
      </c>
      <c r="R26" s="266">
        <v>1221505</v>
      </c>
      <c r="U26" s="263" t="s">
        <v>1186</v>
      </c>
      <c r="V26" s="263" t="s">
        <v>1323</v>
      </c>
    </row>
    <row r="27" spans="1:22">
      <c r="A27" s="263" t="s">
        <v>1521</v>
      </c>
      <c r="B27" s="263" t="s">
        <v>542</v>
      </c>
      <c r="C27" s="263">
        <v>200246</v>
      </c>
      <c r="E27" s="263">
        <v>512</v>
      </c>
      <c r="F27" s="263">
        <v>10657</v>
      </c>
      <c r="G27" s="263" t="s">
        <v>1219</v>
      </c>
      <c r="H27" s="263" t="s">
        <v>1324</v>
      </c>
      <c r="I27" s="263" t="s">
        <v>1325</v>
      </c>
      <c r="J27" s="263" t="s">
        <v>1215</v>
      </c>
      <c r="K27" s="264">
        <f>_xlfn.IFNA(VLOOKUP($F27,'Q4 2018 Initial PTP'!$B$1:$AJ$61,16,0),"Not In Previous Update")</f>
        <v>42473</v>
      </c>
      <c r="L27" s="264">
        <v>42473</v>
      </c>
      <c r="M27" s="264">
        <v>41791</v>
      </c>
      <c r="N27" s="264">
        <v>41689</v>
      </c>
      <c r="O27" s="266">
        <v>8174689</v>
      </c>
      <c r="P27" s="263">
        <v>2014</v>
      </c>
      <c r="Q27" s="266">
        <v>8588532.6306250002</v>
      </c>
      <c r="R27" s="266">
        <v>8174689</v>
      </c>
      <c r="U27" s="263" t="s">
        <v>1186</v>
      </c>
      <c r="V27" s="263" t="s">
        <v>1327</v>
      </c>
    </row>
    <row r="28" spans="1:22">
      <c r="A28" s="263" t="s">
        <v>1521</v>
      </c>
      <c r="B28" s="263" t="s">
        <v>548</v>
      </c>
      <c r="C28" s="263">
        <v>200216</v>
      </c>
      <c r="E28" s="263">
        <v>30472</v>
      </c>
      <c r="F28" s="263">
        <v>50568</v>
      </c>
      <c r="G28" s="263" t="s">
        <v>1219</v>
      </c>
      <c r="H28" s="263" t="s">
        <v>1328</v>
      </c>
      <c r="I28" s="263" t="s">
        <v>1329</v>
      </c>
      <c r="J28" s="263" t="s">
        <v>1215</v>
      </c>
      <c r="K28" s="264">
        <f>_xlfn.IFNA(VLOOKUP($F28,'Q4 2018 Initial PTP'!$B$1:$AJ$61,16,0),"Not In Previous Update")</f>
        <v>42180</v>
      </c>
      <c r="L28" s="264">
        <v>42180</v>
      </c>
      <c r="M28" s="264">
        <v>41426</v>
      </c>
      <c r="N28" s="264">
        <v>41325</v>
      </c>
      <c r="O28" s="266">
        <v>7519658</v>
      </c>
      <c r="P28" s="263">
        <v>2013</v>
      </c>
      <c r="Q28" s="266">
        <v>7900340.6862499993</v>
      </c>
      <c r="R28" s="266">
        <v>7519658</v>
      </c>
      <c r="S28" s="267">
        <v>5366606</v>
      </c>
      <c r="T28" s="263" t="s">
        <v>1243</v>
      </c>
      <c r="U28" s="263" t="s">
        <v>1186</v>
      </c>
      <c r="V28" s="263" t="s">
        <v>1332</v>
      </c>
    </row>
    <row r="29" spans="1:22">
      <c r="A29" s="263" t="s">
        <v>1521</v>
      </c>
      <c r="B29" s="263" t="s">
        <v>552</v>
      </c>
      <c r="C29" s="263">
        <v>200216</v>
      </c>
      <c r="E29" s="263">
        <v>30473</v>
      </c>
      <c r="F29" s="263">
        <v>50569</v>
      </c>
      <c r="G29" s="263" t="s">
        <v>1219</v>
      </c>
      <c r="H29" s="263" t="s">
        <v>1333</v>
      </c>
      <c r="I29" s="263" t="s">
        <v>1334</v>
      </c>
      <c r="J29" s="263" t="s">
        <v>1215</v>
      </c>
      <c r="K29" s="264">
        <f>_xlfn.IFNA(VLOOKUP($F29,'Q4 2018 Initial PTP'!$B$1:$AJ$61,16,0),"Not In Previous Update")</f>
        <v>42139</v>
      </c>
      <c r="L29" s="264">
        <v>42139</v>
      </c>
      <c r="M29" s="264">
        <v>41426</v>
      </c>
      <c r="N29" s="264">
        <v>41325</v>
      </c>
      <c r="O29" s="266">
        <v>1829026</v>
      </c>
      <c r="P29" s="263">
        <v>2013</v>
      </c>
      <c r="Q29" s="266">
        <v>1921620.4412499999</v>
      </c>
      <c r="R29" s="266">
        <v>1829026</v>
      </c>
      <c r="S29" s="267">
        <v>11990487</v>
      </c>
      <c r="T29" s="263" t="s">
        <v>1243</v>
      </c>
      <c r="U29" s="263" t="s">
        <v>1186</v>
      </c>
      <c r="V29" s="263" t="s">
        <v>1337</v>
      </c>
    </row>
    <row r="30" spans="1:22">
      <c r="A30" s="263" t="s">
        <v>1521</v>
      </c>
      <c r="B30" s="263" t="s">
        <v>552</v>
      </c>
      <c r="C30" s="263">
        <v>200216</v>
      </c>
      <c r="E30" s="263">
        <v>30474</v>
      </c>
      <c r="F30" s="263">
        <v>50570</v>
      </c>
      <c r="G30" s="263" t="s">
        <v>1219</v>
      </c>
      <c r="H30" s="263" t="s">
        <v>1338</v>
      </c>
      <c r="I30" s="263" t="s">
        <v>1339</v>
      </c>
      <c r="J30" s="263" t="s">
        <v>1215</v>
      </c>
      <c r="K30" s="264">
        <f>_xlfn.IFNA(VLOOKUP($F30,'Q4 2018 Initial PTP'!$B$1:$AJ$61,16,0),"Not In Previous Update")</f>
        <v>42139</v>
      </c>
      <c r="L30" s="264">
        <v>42139</v>
      </c>
      <c r="M30" s="264">
        <v>41426</v>
      </c>
      <c r="N30" s="264">
        <v>41325</v>
      </c>
      <c r="O30" s="266">
        <v>5653353</v>
      </c>
      <c r="P30" s="263">
        <v>2013</v>
      </c>
      <c r="Q30" s="266">
        <v>5939553.9956249995</v>
      </c>
      <c r="R30" s="266">
        <v>5653353</v>
      </c>
      <c r="S30" s="267" t="s">
        <v>1340</v>
      </c>
      <c r="T30" s="263" t="s">
        <v>1243</v>
      </c>
      <c r="U30" s="263" t="s">
        <v>1186</v>
      </c>
      <c r="V30" s="263" t="s">
        <v>1342</v>
      </c>
    </row>
    <row r="31" spans="1:22">
      <c r="A31" s="263" t="s">
        <v>1521</v>
      </c>
      <c r="B31" s="263" t="s">
        <v>552</v>
      </c>
      <c r="C31" s="263">
        <v>200216</v>
      </c>
      <c r="E31" s="263">
        <v>30475</v>
      </c>
      <c r="F31" s="263">
        <v>50571</v>
      </c>
      <c r="G31" s="263" t="s">
        <v>1219</v>
      </c>
      <c r="H31" s="263" t="s">
        <v>1344</v>
      </c>
      <c r="I31" s="263" t="s">
        <v>1345</v>
      </c>
      <c r="J31" s="263" t="s">
        <v>1215</v>
      </c>
      <c r="K31" s="264">
        <f>_xlfn.IFNA(VLOOKUP($F31,'Q4 2018 Initial PTP'!$B$1:$AJ$61,16,0),"Not In Previous Update")</f>
        <v>42139</v>
      </c>
      <c r="L31" s="264">
        <v>42139</v>
      </c>
      <c r="M31" s="264">
        <v>41426</v>
      </c>
      <c r="N31" s="264">
        <v>41325</v>
      </c>
      <c r="O31" s="266">
        <v>9145130</v>
      </c>
      <c r="P31" s="263">
        <v>2013</v>
      </c>
      <c r="Q31" s="266">
        <v>9608102.2062499989</v>
      </c>
      <c r="R31" s="266">
        <v>9145130</v>
      </c>
      <c r="S31" s="267" t="s">
        <v>1340</v>
      </c>
      <c r="T31" s="263" t="s">
        <v>1243</v>
      </c>
      <c r="U31" s="263" t="s">
        <v>1186</v>
      </c>
      <c r="V31" s="263" t="s">
        <v>1347</v>
      </c>
    </row>
    <row r="32" spans="1:22">
      <c r="A32" s="263" t="s">
        <v>1521</v>
      </c>
      <c r="B32" s="263" t="s">
        <v>465</v>
      </c>
      <c r="C32" s="263">
        <v>200272</v>
      </c>
      <c r="E32" s="263">
        <v>30747</v>
      </c>
      <c r="F32" s="263">
        <v>51014</v>
      </c>
      <c r="G32" s="263" t="s">
        <v>1219</v>
      </c>
      <c r="H32" s="263" t="s">
        <v>1348</v>
      </c>
      <c r="I32" s="263" t="s">
        <v>464</v>
      </c>
      <c r="J32" s="263" t="s">
        <v>1242</v>
      </c>
      <c r="K32" s="264">
        <f>_xlfn.IFNA(VLOOKUP($F32,'Q4 2018 Initial PTP'!$B$1:$AJ$61,16,0),"Not In Previous Update")</f>
        <v>42313</v>
      </c>
      <c r="L32" s="264">
        <v>42313</v>
      </c>
      <c r="M32" s="264">
        <v>42156</v>
      </c>
      <c r="N32" s="264">
        <v>41778</v>
      </c>
      <c r="O32" s="266">
        <v>12132497</v>
      </c>
      <c r="P32" s="263">
        <v>2014</v>
      </c>
      <c r="Q32" s="266">
        <v>12435809.424999999</v>
      </c>
      <c r="R32" s="266">
        <v>12132497</v>
      </c>
      <c r="U32" s="263" t="s">
        <v>1186</v>
      </c>
      <c r="V32" s="263" t="s">
        <v>1350</v>
      </c>
    </row>
    <row r="33" spans="1:22">
      <c r="A33" s="263" t="s">
        <v>1521</v>
      </c>
      <c r="B33" s="263" t="s">
        <v>465</v>
      </c>
      <c r="C33" s="263">
        <v>200272</v>
      </c>
      <c r="E33" s="263">
        <v>30748</v>
      </c>
      <c r="F33" s="263">
        <v>51015</v>
      </c>
      <c r="G33" s="263" t="s">
        <v>1219</v>
      </c>
      <c r="H33" s="263" t="s">
        <v>1351</v>
      </c>
      <c r="I33" s="263" t="s">
        <v>469</v>
      </c>
      <c r="J33" s="263" t="s">
        <v>1242</v>
      </c>
      <c r="K33" s="264">
        <f>_xlfn.IFNA(VLOOKUP($F33,'Q4 2018 Initial PTP'!$B$1:$AJ$61,16,0),"Not In Previous Update")</f>
        <v>42004</v>
      </c>
      <c r="L33" s="264">
        <v>42004</v>
      </c>
      <c r="M33" s="264">
        <v>42156</v>
      </c>
      <c r="N33" s="264">
        <v>41778</v>
      </c>
      <c r="O33" s="266">
        <v>8318584</v>
      </c>
      <c r="P33" s="263">
        <v>2014</v>
      </c>
      <c r="Q33" s="266">
        <v>8318584</v>
      </c>
      <c r="R33" s="266">
        <v>8318584</v>
      </c>
      <c r="U33" s="263" t="s">
        <v>1186</v>
      </c>
      <c r="V33" s="263" t="s">
        <v>1353</v>
      </c>
    </row>
    <row r="34" spans="1:22">
      <c r="A34" s="263" t="s">
        <v>1521</v>
      </c>
      <c r="B34" s="263" t="s">
        <v>592</v>
      </c>
      <c r="C34" s="263">
        <v>200306</v>
      </c>
      <c r="E34" s="263">
        <v>30731</v>
      </c>
      <c r="F34" s="263">
        <v>50990</v>
      </c>
      <c r="G34" s="263" t="s">
        <v>1219</v>
      </c>
      <c r="H34" s="263" t="s">
        <v>1355</v>
      </c>
      <c r="I34" s="263" t="s">
        <v>1356</v>
      </c>
      <c r="J34" s="263" t="s">
        <v>1215</v>
      </c>
      <c r="K34" s="264">
        <f>_xlfn.IFNA(VLOOKUP($F34,'Q4 2018 Initial PTP'!$B$1:$AJ$61,16,0),"Not In Previous Update")</f>
        <v>42114</v>
      </c>
      <c r="L34" s="264">
        <v>42114</v>
      </c>
      <c r="M34" s="264">
        <v>42156</v>
      </c>
      <c r="N34" s="264">
        <v>41967</v>
      </c>
      <c r="O34" s="266">
        <v>4715419</v>
      </c>
      <c r="P34" s="263">
        <v>2015</v>
      </c>
      <c r="Q34" s="266">
        <v>4715419</v>
      </c>
      <c r="R34" s="266">
        <v>7381799</v>
      </c>
      <c r="U34" s="263" t="s">
        <v>1186</v>
      </c>
      <c r="V34" s="263" t="s">
        <v>1358</v>
      </c>
    </row>
    <row r="35" spans="1:22">
      <c r="A35" s="263" t="s">
        <v>1521</v>
      </c>
      <c r="B35" s="263" t="s">
        <v>516</v>
      </c>
      <c r="C35" s="263">
        <v>20122</v>
      </c>
      <c r="E35" s="263">
        <v>30296</v>
      </c>
      <c r="F35" s="263">
        <v>50334</v>
      </c>
      <c r="G35" s="263" t="s">
        <v>1219</v>
      </c>
      <c r="H35" s="263" t="s">
        <v>1360</v>
      </c>
      <c r="I35" s="263" t="s">
        <v>1361</v>
      </c>
      <c r="J35" s="263" t="s">
        <v>1215</v>
      </c>
      <c r="K35" s="264">
        <f>_xlfn.IFNA(VLOOKUP($F35,'Q4 2018 Initial PTP'!$B$1:$AJ$61,16,0),"Not In Previous Update")</f>
        <v>42481</v>
      </c>
      <c r="L35" s="264">
        <v>42481</v>
      </c>
      <c r="M35" s="264">
        <v>42522</v>
      </c>
      <c r="N35" s="264">
        <v>40588</v>
      </c>
      <c r="O35" s="266">
        <v>1166400</v>
      </c>
      <c r="P35" s="263">
        <v>2014</v>
      </c>
      <c r="Q35" s="266">
        <v>1225449</v>
      </c>
      <c r="R35" s="266">
        <v>1166400</v>
      </c>
      <c r="U35" s="263" t="s">
        <v>1186</v>
      </c>
      <c r="V35" s="263" t="s">
        <v>1362</v>
      </c>
    </row>
    <row r="36" spans="1:22">
      <c r="A36" s="263" t="s">
        <v>1521</v>
      </c>
      <c r="B36" s="263" t="s">
        <v>576</v>
      </c>
      <c r="C36" s="263">
        <v>200246</v>
      </c>
      <c r="E36" s="263">
        <v>30573</v>
      </c>
      <c r="F36" s="263">
        <v>50718</v>
      </c>
      <c r="G36" s="263" t="s">
        <v>1219</v>
      </c>
      <c r="H36" s="263" t="s">
        <v>1363</v>
      </c>
      <c r="I36" s="263" t="s">
        <v>575</v>
      </c>
      <c r="J36" s="263" t="s">
        <v>1215</v>
      </c>
      <c r="K36" s="264">
        <f>_xlfn.IFNA(VLOOKUP($F36,'Q4 2018 Initial PTP'!$B$1:$AJ$61,16,0),"Not In Previous Update")</f>
        <v>42907</v>
      </c>
      <c r="L36" s="264">
        <v>42907</v>
      </c>
      <c r="M36" s="264">
        <v>43617</v>
      </c>
      <c r="N36" s="264">
        <v>41689</v>
      </c>
      <c r="O36" s="266">
        <v>6695986</v>
      </c>
      <c r="P36" s="263">
        <v>2014</v>
      </c>
      <c r="Q36" s="266">
        <v>7210844.5485312492</v>
      </c>
      <c r="R36" s="266">
        <v>6695986</v>
      </c>
      <c r="U36" s="263" t="s">
        <v>1186</v>
      </c>
      <c r="V36" s="263" t="s">
        <v>1366</v>
      </c>
    </row>
    <row r="37" spans="1:22">
      <c r="A37" s="263" t="s">
        <v>1521</v>
      </c>
      <c r="B37" s="263" t="s">
        <v>1367</v>
      </c>
      <c r="C37" s="263">
        <v>200246</v>
      </c>
      <c r="E37" s="263">
        <v>30574</v>
      </c>
      <c r="F37" s="263">
        <v>50719</v>
      </c>
      <c r="G37" s="263" t="s">
        <v>1219</v>
      </c>
      <c r="H37" s="263" t="s">
        <v>1368</v>
      </c>
      <c r="I37" s="263" t="s">
        <v>578</v>
      </c>
      <c r="J37" s="263" t="s">
        <v>1215</v>
      </c>
      <c r="K37" s="264">
        <f>_xlfn.IFNA(VLOOKUP($F37,'Q4 2018 Initial PTP'!$B$1:$AJ$61,16,0),"Not In Previous Update")</f>
        <v>43048</v>
      </c>
      <c r="L37" s="264">
        <v>43048</v>
      </c>
      <c r="M37" s="264">
        <v>43617</v>
      </c>
      <c r="N37" s="264">
        <v>41689</v>
      </c>
      <c r="O37" s="266">
        <v>2819806</v>
      </c>
      <c r="P37" s="263">
        <v>2014</v>
      </c>
      <c r="Q37" s="266">
        <v>3036622.6457187496</v>
      </c>
      <c r="R37" s="266">
        <v>2819806</v>
      </c>
      <c r="U37" s="263" t="s">
        <v>1186</v>
      </c>
      <c r="V37" s="263" t="s">
        <v>1371</v>
      </c>
    </row>
    <row r="38" spans="1:22">
      <c r="A38" s="263" t="s">
        <v>1521</v>
      </c>
      <c r="B38" s="263" t="s">
        <v>617</v>
      </c>
      <c r="C38" s="263">
        <v>200246</v>
      </c>
      <c r="E38" s="263">
        <v>30575</v>
      </c>
      <c r="F38" s="263">
        <v>50720</v>
      </c>
      <c r="G38" s="263" t="s">
        <v>1219</v>
      </c>
      <c r="H38" s="263" t="s">
        <v>1372</v>
      </c>
      <c r="I38" s="263" t="s">
        <v>580</v>
      </c>
      <c r="J38" s="263" t="s">
        <v>1215</v>
      </c>
      <c r="K38" s="264">
        <f>_xlfn.IFNA(VLOOKUP($F38,'Q4 2018 Initial PTP'!$B$1:$AJ$61,16,0),"Not In Previous Update")</f>
        <v>43161</v>
      </c>
      <c r="L38" s="264">
        <v>43161</v>
      </c>
      <c r="M38" s="264">
        <v>41791</v>
      </c>
      <c r="N38" s="264">
        <v>41689</v>
      </c>
      <c r="O38" s="266">
        <v>8851677</v>
      </c>
      <c r="P38" s="263">
        <v>2014</v>
      </c>
      <c r="Q38" s="266">
        <v>9770595.1762488261</v>
      </c>
      <c r="R38" s="266">
        <v>11571330</v>
      </c>
      <c r="U38" s="263" t="s">
        <v>1186</v>
      </c>
      <c r="V38" s="263" t="s">
        <v>1375</v>
      </c>
    </row>
    <row r="39" spans="1:22">
      <c r="A39" s="263" t="s">
        <v>1521</v>
      </c>
      <c r="B39" s="263" t="s">
        <v>617</v>
      </c>
      <c r="C39" s="263">
        <v>200246</v>
      </c>
      <c r="E39" s="263">
        <v>30576</v>
      </c>
      <c r="F39" s="263">
        <v>50721</v>
      </c>
      <c r="G39" s="263" t="s">
        <v>1219</v>
      </c>
      <c r="H39" s="263" t="s">
        <v>1376</v>
      </c>
      <c r="I39" s="263" t="s">
        <v>582</v>
      </c>
      <c r="J39" s="263" t="s">
        <v>1215</v>
      </c>
      <c r="K39" s="264">
        <f>_xlfn.IFNA(VLOOKUP($F39,'Q4 2018 Initial PTP'!$B$1:$AJ$61,16,0),"Not In Previous Update")</f>
        <v>42888</v>
      </c>
      <c r="L39" s="264">
        <v>42888</v>
      </c>
      <c r="M39" s="264">
        <v>41791</v>
      </c>
      <c r="N39" s="264">
        <v>41689</v>
      </c>
      <c r="O39" s="266">
        <v>15248925</v>
      </c>
      <c r="P39" s="263">
        <v>2014</v>
      </c>
      <c r="Q39" s="266">
        <v>16421424.373828122</v>
      </c>
      <c r="R39" s="266">
        <v>19751448</v>
      </c>
      <c r="U39" s="263" t="s">
        <v>1186</v>
      </c>
      <c r="V39" s="263" t="s">
        <v>1378</v>
      </c>
    </row>
    <row r="40" spans="1:22">
      <c r="A40" s="263" t="s">
        <v>1521</v>
      </c>
      <c r="B40" s="263" t="s">
        <v>1387</v>
      </c>
      <c r="C40" s="263">
        <v>200314</v>
      </c>
      <c r="E40" s="263">
        <v>30895</v>
      </c>
      <c r="F40" s="263">
        <v>51215</v>
      </c>
      <c r="G40" s="263" t="s">
        <v>1219</v>
      </c>
      <c r="H40" s="263" t="s">
        <v>1388</v>
      </c>
      <c r="I40" s="263" t="s">
        <v>1389</v>
      </c>
      <c r="J40" s="263" t="s">
        <v>1215</v>
      </c>
      <c r="K40" s="264">
        <f>_xlfn.IFNA(VLOOKUP($F40,'Q4 2018 Initial PTP'!$B$1:$AJ$61,16,0),"Not In Previous Update")</f>
        <v>43089</v>
      </c>
      <c r="L40" s="264">
        <v>43089</v>
      </c>
      <c r="M40" s="264">
        <v>42522</v>
      </c>
      <c r="N40" s="264">
        <v>42053</v>
      </c>
      <c r="O40" s="266">
        <v>4294228</v>
      </c>
      <c r="P40" s="263">
        <v>2015</v>
      </c>
      <c r="Q40" s="266">
        <v>4511623.2924999995</v>
      </c>
      <c r="R40" s="266">
        <v>4294228</v>
      </c>
      <c r="U40" s="263" t="s">
        <v>1186</v>
      </c>
      <c r="V40" s="263" t="s">
        <v>1392</v>
      </c>
    </row>
    <row r="41" spans="1:22">
      <c r="A41" s="263" t="s">
        <v>1521</v>
      </c>
      <c r="B41" s="263" t="s">
        <v>618</v>
      </c>
      <c r="C41" s="263">
        <v>200298</v>
      </c>
      <c r="E41" s="263">
        <v>30761</v>
      </c>
      <c r="F41" s="263">
        <v>51033</v>
      </c>
      <c r="G41" s="263" t="s">
        <v>1219</v>
      </c>
      <c r="H41" s="263" t="s">
        <v>1394</v>
      </c>
      <c r="I41" s="263" t="s">
        <v>602</v>
      </c>
      <c r="J41" s="263" t="s">
        <v>1227</v>
      </c>
      <c r="K41" s="264">
        <f>_xlfn.IFNA(VLOOKUP($F41,'Q4 2018 Initial PTP'!$B$1:$AJ$61,16,0),"Not In Previous Update")</f>
        <v>43983</v>
      </c>
      <c r="L41" s="264">
        <v>43983</v>
      </c>
      <c r="M41" s="264">
        <v>43983</v>
      </c>
      <c r="N41" s="264">
        <v>41912</v>
      </c>
      <c r="O41" s="266">
        <v>6566218</v>
      </c>
      <c r="P41" s="263">
        <v>2014</v>
      </c>
      <c r="Q41" s="266">
        <v>7429073</v>
      </c>
      <c r="R41" s="266">
        <v>6566218</v>
      </c>
      <c r="U41" s="263" t="s">
        <v>1187</v>
      </c>
      <c r="V41" s="263" t="s">
        <v>1397</v>
      </c>
    </row>
    <row r="42" spans="1:22">
      <c r="A42" s="263" t="s">
        <v>1521</v>
      </c>
      <c r="B42" s="263" t="s">
        <v>618</v>
      </c>
      <c r="C42" s="263">
        <v>200406</v>
      </c>
      <c r="E42" s="263">
        <v>30889</v>
      </c>
      <c r="F42" s="263">
        <v>51207</v>
      </c>
      <c r="G42" s="263" t="s">
        <v>1219</v>
      </c>
      <c r="H42" s="263" t="s">
        <v>1398</v>
      </c>
      <c r="I42" s="263" t="s">
        <v>1399</v>
      </c>
      <c r="J42" s="263" t="s">
        <v>1215</v>
      </c>
      <c r="K42" s="264">
        <f>_xlfn.IFNA(VLOOKUP($F42,'Q4 2018 Initial PTP'!$B$1:$AJ$61,16,0),"Not In Previous Update")</f>
        <v>43230</v>
      </c>
      <c r="L42" s="264">
        <v>43230</v>
      </c>
      <c r="M42" s="264">
        <v>42887</v>
      </c>
      <c r="N42" s="264">
        <v>42599</v>
      </c>
      <c r="O42" s="266">
        <v>5285437</v>
      </c>
      <c r="P42" s="263">
        <v>2016</v>
      </c>
      <c r="Q42" s="266">
        <v>5553012.2481249999</v>
      </c>
      <c r="R42" s="266">
        <v>5919107</v>
      </c>
      <c r="U42" s="263" t="s">
        <v>1186</v>
      </c>
      <c r="V42" s="263" t="s">
        <v>1401</v>
      </c>
    </row>
    <row r="43" spans="1:22">
      <c r="A43" s="263" t="s">
        <v>1521</v>
      </c>
      <c r="B43" s="263" t="s">
        <v>608</v>
      </c>
      <c r="C43" s="263">
        <v>200339</v>
      </c>
      <c r="E43" s="263">
        <v>30762</v>
      </c>
      <c r="F43" s="263">
        <v>51034</v>
      </c>
      <c r="G43" s="263" t="s">
        <v>1219</v>
      </c>
      <c r="H43" s="263" t="s">
        <v>1402</v>
      </c>
      <c r="I43" s="263" t="s">
        <v>1403</v>
      </c>
      <c r="J43" s="263" t="s">
        <v>1215</v>
      </c>
      <c r="K43" s="264">
        <f>_xlfn.IFNA(VLOOKUP($F43,'Q4 2018 Initial PTP'!$B$1:$AJ$61,16,0),"Not In Previous Update")</f>
        <v>43525</v>
      </c>
      <c r="L43" s="264">
        <v>43525</v>
      </c>
      <c r="M43" s="264">
        <v>43525</v>
      </c>
      <c r="N43" s="264">
        <v>42080</v>
      </c>
      <c r="O43" s="266">
        <v>6629465</v>
      </c>
      <c r="P43" s="263">
        <v>2015</v>
      </c>
      <c r="Q43" s="266">
        <v>7317689</v>
      </c>
      <c r="R43" s="266">
        <v>9905114</v>
      </c>
      <c r="U43" s="263" t="s">
        <v>1187</v>
      </c>
      <c r="V43" s="263" t="s">
        <v>1406</v>
      </c>
    </row>
    <row r="44" spans="1:22">
      <c r="A44" s="263" t="s">
        <v>1521</v>
      </c>
      <c r="B44" s="263" t="s">
        <v>608</v>
      </c>
      <c r="C44" s="263">
        <v>200339</v>
      </c>
      <c r="E44" s="263">
        <v>30762</v>
      </c>
      <c r="F44" s="263">
        <v>51035</v>
      </c>
      <c r="G44" s="263" t="s">
        <v>1219</v>
      </c>
      <c r="H44" s="263" t="s">
        <v>1402</v>
      </c>
      <c r="I44" s="263" t="s">
        <v>1407</v>
      </c>
      <c r="J44" s="263" t="s">
        <v>1215</v>
      </c>
      <c r="K44" s="264">
        <f>_xlfn.IFNA(VLOOKUP($F44,'Q4 2018 Initial PTP'!$B$1:$AJ$61,16,0),"Not In Previous Update")</f>
        <v>43525</v>
      </c>
      <c r="L44" s="264">
        <v>43525</v>
      </c>
      <c r="M44" s="264">
        <v>43525</v>
      </c>
      <c r="N44" s="264">
        <v>42080</v>
      </c>
      <c r="O44" s="266">
        <v>652658</v>
      </c>
      <c r="P44" s="263">
        <v>2015</v>
      </c>
      <c r="Q44" s="266">
        <v>720412</v>
      </c>
      <c r="R44" s="266">
        <v>1144751</v>
      </c>
      <c r="U44" s="263" t="s">
        <v>1187</v>
      </c>
      <c r="V44" s="263" t="s">
        <v>1408</v>
      </c>
    </row>
    <row r="45" spans="1:22">
      <c r="A45" s="263" t="s">
        <v>1521</v>
      </c>
      <c r="B45" s="263" t="s">
        <v>1409</v>
      </c>
      <c r="C45" s="263">
        <v>200314</v>
      </c>
      <c r="E45" s="263">
        <v>30873</v>
      </c>
      <c r="F45" s="263">
        <v>51187</v>
      </c>
      <c r="G45" s="263" t="s">
        <v>1219</v>
      </c>
      <c r="H45" s="263" t="s">
        <v>1410</v>
      </c>
      <c r="I45" s="263" t="s">
        <v>1411</v>
      </c>
      <c r="J45" s="263" t="s">
        <v>1215</v>
      </c>
      <c r="K45" s="264">
        <f>_xlfn.IFNA(VLOOKUP($F45,'Q4 2018 Initial PTP'!$B$1:$AJ$61,16,0),"Not In Previous Update")</f>
        <v>42922</v>
      </c>
      <c r="L45" s="264">
        <v>42922</v>
      </c>
      <c r="M45" s="264">
        <v>42522</v>
      </c>
      <c r="N45" s="264">
        <v>42053</v>
      </c>
      <c r="O45" s="266">
        <v>15821763</v>
      </c>
      <c r="P45" s="263">
        <v>2015</v>
      </c>
      <c r="Q45" s="266">
        <v>16622739.751874998</v>
      </c>
      <c r="R45" s="266">
        <v>9397311</v>
      </c>
      <c r="U45" s="263" t="s">
        <v>1186</v>
      </c>
      <c r="V45" s="263" t="s">
        <v>1414</v>
      </c>
    </row>
    <row r="46" spans="1:22">
      <c r="A46" s="263" t="s">
        <v>1521</v>
      </c>
      <c r="B46" s="263" t="s">
        <v>587</v>
      </c>
      <c r="C46" s="263">
        <v>200310</v>
      </c>
      <c r="E46" s="263">
        <v>30619</v>
      </c>
      <c r="F46" s="263">
        <v>50802</v>
      </c>
      <c r="G46" s="263" t="s">
        <v>1219</v>
      </c>
      <c r="H46" s="263" t="s">
        <v>1393</v>
      </c>
      <c r="I46" s="263" t="s">
        <v>586</v>
      </c>
      <c r="J46" s="263" t="s">
        <v>1242</v>
      </c>
      <c r="K46" s="264">
        <f>_xlfn.IFNA(VLOOKUP($F46,'Q4 2018 Initial PTP'!$B$1:$AJ$61,16,0),"Not In Previous Update")</f>
        <v>42915</v>
      </c>
      <c r="L46" s="264">
        <v>42915</v>
      </c>
      <c r="M46" s="264">
        <v>42156</v>
      </c>
      <c r="N46" s="264">
        <v>41975</v>
      </c>
      <c r="O46" s="266">
        <v>11652107</v>
      </c>
      <c r="P46" s="263">
        <v>2014</v>
      </c>
      <c r="Q46" s="266">
        <v>12548044.789796874</v>
      </c>
      <c r="R46" s="266">
        <v>11652107</v>
      </c>
      <c r="U46" s="263" t="s">
        <v>1186</v>
      </c>
      <c r="V46" s="263" t="s">
        <v>1416</v>
      </c>
    </row>
    <row r="47" spans="1:22">
      <c r="A47" s="263" t="s">
        <v>1521</v>
      </c>
      <c r="B47" s="263" t="s">
        <v>1417</v>
      </c>
      <c r="C47" s="263">
        <v>200361</v>
      </c>
      <c r="E47" s="263">
        <v>30598</v>
      </c>
      <c r="F47" s="263">
        <v>50759</v>
      </c>
      <c r="G47" s="263" t="s">
        <v>1219</v>
      </c>
      <c r="H47" s="263" t="s">
        <v>1418</v>
      </c>
      <c r="I47" s="263" t="s">
        <v>1419</v>
      </c>
      <c r="J47" s="263" t="s">
        <v>1215</v>
      </c>
      <c r="K47" s="264">
        <f>_xlfn.IFNA(VLOOKUP($F47,'Q4 2018 Initial PTP'!$B$1:$AJ$61,16,0),"Not In Previous Update")</f>
        <v>42912</v>
      </c>
      <c r="L47" s="264">
        <v>42912</v>
      </c>
      <c r="M47" s="264">
        <v>42887</v>
      </c>
      <c r="N47" s="264">
        <v>42349</v>
      </c>
      <c r="O47" s="266">
        <v>1409347</v>
      </c>
      <c r="P47" s="263">
        <v>2016</v>
      </c>
      <c r="Q47" s="266">
        <v>1444580.6749999998</v>
      </c>
      <c r="R47" s="266">
        <v>1409347</v>
      </c>
      <c r="U47" s="263" t="s">
        <v>1186</v>
      </c>
      <c r="V47" s="263" t="s">
        <v>1422</v>
      </c>
    </row>
    <row r="48" spans="1:22">
      <c r="B48" s="263" t="s">
        <v>1423</v>
      </c>
      <c r="C48" s="263">
        <v>200382</v>
      </c>
      <c r="E48" s="263">
        <v>30809</v>
      </c>
      <c r="F48" s="263">
        <v>51096</v>
      </c>
      <c r="G48" s="263" t="s">
        <v>1219</v>
      </c>
      <c r="H48" s="263" t="s">
        <v>1424</v>
      </c>
      <c r="I48" s="263" t="s">
        <v>1425</v>
      </c>
      <c r="J48" s="263" t="s">
        <v>1215</v>
      </c>
      <c r="K48" s="264">
        <f>_xlfn.IFNA(VLOOKUP($F48,'Q4 2018 Initial PTP'!$B$1:$AJ$61,16,0),"Not In Previous Update")</f>
        <v>44348</v>
      </c>
      <c r="L48" s="264">
        <v>44348</v>
      </c>
      <c r="M48" s="264">
        <v>44348</v>
      </c>
      <c r="N48" s="264">
        <v>42472</v>
      </c>
      <c r="O48" s="266">
        <v>4319501</v>
      </c>
      <c r="P48" s="263">
        <v>2016</v>
      </c>
      <c r="Q48" s="266">
        <v>4651630</v>
      </c>
      <c r="R48" s="266">
        <v>4319501</v>
      </c>
      <c r="U48" s="263" t="s">
        <v>1187</v>
      </c>
      <c r="V48" s="263" t="s">
        <v>1428</v>
      </c>
    </row>
    <row r="49" spans="1:22">
      <c r="B49" s="263" t="s">
        <v>616</v>
      </c>
      <c r="C49" s="263">
        <v>200406</v>
      </c>
      <c r="E49" s="263">
        <v>31009</v>
      </c>
      <c r="F49" s="263">
        <v>51454</v>
      </c>
      <c r="G49" s="263" t="s">
        <v>1219</v>
      </c>
      <c r="H49" s="263" t="s">
        <v>1530</v>
      </c>
      <c r="I49" s="263" t="s">
        <v>1429</v>
      </c>
      <c r="J49" s="263" t="s">
        <v>1215</v>
      </c>
      <c r="K49" s="264">
        <f>_xlfn.IFNA(VLOOKUP($F49,'Q4 2018 Initial PTP'!$B$1:$AJ$61,16,0),"Not In Previous Update")</f>
        <v>43224</v>
      </c>
      <c r="L49" s="264">
        <v>43224</v>
      </c>
      <c r="M49" s="264">
        <v>43252</v>
      </c>
      <c r="N49" s="264">
        <v>42599</v>
      </c>
      <c r="O49" s="266">
        <v>5974766</v>
      </c>
      <c r="P49" s="263">
        <v>2016</v>
      </c>
      <c r="Q49" s="266">
        <v>6277238.5287499996</v>
      </c>
      <c r="R49" s="266">
        <v>5974766</v>
      </c>
      <c r="U49" s="263" t="s">
        <v>1186</v>
      </c>
      <c r="V49" s="263" t="s">
        <v>1432</v>
      </c>
    </row>
    <row r="50" spans="1:22">
      <c r="B50" s="263" t="s">
        <v>616</v>
      </c>
      <c r="C50" s="263">
        <v>200406</v>
      </c>
      <c r="E50" s="263">
        <v>31039</v>
      </c>
      <c r="F50" s="263">
        <v>51524</v>
      </c>
      <c r="G50" s="263" t="s">
        <v>1219</v>
      </c>
      <c r="H50" s="263" t="s">
        <v>1531</v>
      </c>
      <c r="I50" s="263" t="s">
        <v>1433</v>
      </c>
      <c r="J50" s="263" t="s">
        <v>1215</v>
      </c>
      <c r="K50" s="264">
        <f>_xlfn.IFNA(VLOOKUP($F50,'Q4 2018 Initial PTP'!$B$1:$AJ$61,16,0),"Not In Previous Update")</f>
        <v>42723</v>
      </c>
      <c r="L50" s="264">
        <v>42723</v>
      </c>
      <c r="M50" s="264">
        <v>43983</v>
      </c>
      <c r="N50" s="264">
        <v>42599</v>
      </c>
      <c r="O50" s="266">
        <v>4365864</v>
      </c>
      <c r="P50" s="263">
        <v>2016</v>
      </c>
      <c r="Q50" s="266">
        <v>4365864</v>
      </c>
      <c r="R50" s="266">
        <v>4365864</v>
      </c>
      <c r="U50" s="263" t="s">
        <v>1186</v>
      </c>
      <c r="V50" s="263" t="s">
        <v>1435</v>
      </c>
    </row>
    <row r="51" spans="1:22">
      <c r="A51" s="263" t="s">
        <v>1521</v>
      </c>
      <c r="B51" s="263" t="s">
        <v>1436</v>
      </c>
      <c r="C51" s="263">
        <v>200386</v>
      </c>
      <c r="E51" s="263">
        <v>30997</v>
      </c>
      <c r="F51" s="263">
        <v>51433</v>
      </c>
      <c r="G51" s="263" t="s">
        <v>1219</v>
      </c>
      <c r="H51" s="263" t="s">
        <v>1437</v>
      </c>
      <c r="I51" s="263" t="s">
        <v>1438</v>
      </c>
      <c r="J51" s="263" t="s">
        <v>1215</v>
      </c>
      <c r="K51" s="264">
        <f>_xlfn.IFNA(VLOOKUP($F51,'Q4 2018 Initial PTP'!$B$1:$AJ$61,16,0),"Not In Previous Update")</f>
        <v>43465</v>
      </c>
      <c r="L51" s="264">
        <v>43453</v>
      </c>
      <c r="M51" s="264">
        <v>42887</v>
      </c>
      <c r="N51" s="264">
        <v>42507</v>
      </c>
      <c r="O51" s="266">
        <v>758441</v>
      </c>
      <c r="P51" s="263">
        <v>2016</v>
      </c>
      <c r="Q51" s="266">
        <v>816758</v>
      </c>
      <c r="R51" s="266">
        <v>1997360</v>
      </c>
      <c r="U51" s="263" t="s">
        <v>1188</v>
      </c>
      <c r="V51" s="263" t="s">
        <v>1440</v>
      </c>
    </row>
    <row r="52" spans="1:22">
      <c r="A52" s="263" t="s">
        <v>1521</v>
      </c>
      <c r="B52" s="263" t="s">
        <v>615</v>
      </c>
      <c r="C52" s="263">
        <v>200386</v>
      </c>
      <c r="E52" s="263">
        <v>31058</v>
      </c>
      <c r="F52" s="263">
        <v>51561</v>
      </c>
      <c r="G52" s="263" t="s">
        <v>1219</v>
      </c>
      <c r="H52" s="263" t="s">
        <v>1441</v>
      </c>
      <c r="I52" s="263" t="s">
        <v>1442</v>
      </c>
      <c r="J52" s="263" t="s">
        <v>1215</v>
      </c>
      <c r="K52" s="264">
        <f>_xlfn.IFNA(VLOOKUP($F52,'Q4 2018 Initial PTP'!$B$1:$AJ$61,16,0),"Not In Previous Update")</f>
        <v>43617</v>
      </c>
      <c r="L52" s="264">
        <v>43617</v>
      </c>
      <c r="M52" s="264">
        <v>43252</v>
      </c>
      <c r="N52" s="264">
        <v>42507</v>
      </c>
      <c r="O52" s="266">
        <v>11778983</v>
      </c>
      <c r="P52" s="263">
        <v>2016</v>
      </c>
      <c r="Q52" s="266">
        <v>12684677</v>
      </c>
      <c r="R52" s="266">
        <v>11778983</v>
      </c>
      <c r="U52" s="263" t="s">
        <v>1188</v>
      </c>
      <c r="V52" s="263" t="s">
        <v>1445</v>
      </c>
    </row>
    <row r="53" spans="1:22">
      <c r="A53" s="263" t="s">
        <v>1521</v>
      </c>
      <c r="B53" s="263" t="s">
        <v>615</v>
      </c>
      <c r="C53" s="263">
        <v>200386</v>
      </c>
      <c r="E53" s="263">
        <v>31058</v>
      </c>
      <c r="F53" s="263">
        <v>51562</v>
      </c>
      <c r="G53" s="263" t="s">
        <v>1219</v>
      </c>
      <c r="H53" s="263" t="s">
        <v>1441</v>
      </c>
      <c r="I53" s="263" t="s">
        <v>1446</v>
      </c>
      <c r="J53" s="263" t="s">
        <v>1215</v>
      </c>
      <c r="K53" s="264">
        <f>_xlfn.IFNA(VLOOKUP($F53,'Q4 2018 Initial PTP'!$B$1:$AJ$61,16,0),"Not In Previous Update")</f>
        <v>43617</v>
      </c>
      <c r="L53" s="264">
        <v>43617</v>
      </c>
      <c r="M53" s="264">
        <v>43252</v>
      </c>
      <c r="N53" s="264">
        <v>42507</v>
      </c>
      <c r="O53" s="266">
        <v>7699929</v>
      </c>
      <c r="P53" s="263">
        <v>2016</v>
      </c>
      <c r="Q53" s="266">
        <v>8291982</v>
      </c>
      <c r="R53" s="266">
        <v>7699929</v>
      </c>
      <c r="U53" s="263" t="s">
        <v>1188</v>
      </c>
      <c r="V53" s="263" t="s">
        <v>1448</v>
      </c>
    </row>
    <row r="54" spans="1:22">
      <c r="A54" s="263" t="s">
        <v>1521</v>
      </c>
      <c r="B54" s="263" t="s">
        <v>1450</v>
      </c>
      <c r="C54" s="263">
        <v>200431</v>
      </c>
      <c r="E54" s="263">
        <v>31131</v>
      </c>
      <c r="F54" s="263">
        <v>51738</v>
      </c>
      <c r="G54" s="263" t="s">
        <v>1219</v>
      </c>
      <c r="H54" s="263" t="s">
        <v>1451</v>
      </c>
      <c r="I54" s="263" t="s">
        <v>1452</v>
      </c>
      <c r="J54" s="263" t="s">
        <v>1354</v>
      </c>
      <c r="K54" s="264">
        <f>_xlfn.IFNA(VLOOKUP($F54,'Q4 2018 Initial PTP'!$B$1:$AJ$61,16,0),"Not In Previous Update")</f>
        <v>43831</v>
      </c>
      <c r="L54" s="264">
        <v>43831</v>
      </c>
      <c r="M54" s="264">
        <v>42736</v>
      </c>
      <c r="N54" s="264">
        <v>42787</v>
      </c>
      <c r="O54" s="266">
        <v>4780000</v>
      </c>
      <c r="P54" s="263">
        <v>2017</v>
      </c>
      <c r="Q54" s="266">
        <v>5021988</v>
      </c>
      <c r="R54" s="266">
        <v>4780000</v>
      </c>
      <c r="U54" s="263" t="s">
        <v>1188</v>
      </c>
      <c r="V54" s="263" t="s">
        <v>1455</v>
      </c>
    </row>
    <row r="55" spans="1:22">
      <c r="A55" s="263" t="s">
        <v>1521</v>
      </c>
      <c r="B55" s="263" t="s">
        <v>1456</v>
      </c>
      <c r="C55" s="263">
        <v>200446</v>
      </c>
      <c r="E55" s="263">
        <v>41202</v>
      </c>
      <c r="F55" s="263">
        <v>61858</v>
      </c>
      <c r="G55" s="263" t="s">
        <v>1219</v>
      </c>
      <c r="H55" s="263" t="s">
        <v>1457</v>
      </c>
      <c r="I55" s="263" t="s">
        <v>1458</v>
      </c>
      <c r="J55" s="263" t="s">
        <v>1215</v>
      </c>
      <c r="K55" s="264">
        <f>_xlfn.IFNA(VLOOKUP($F55,'Q4 2018 Initial PTP'!$B$1:$AJ$61,16,0),"Not In Previous Update")</f>
        <v>43617</v>
      </c>
      <c r="L55" s="264">
        <v>43617</v>
      </c>
      <c r="M55" s="264">
        <v>43252</v>
      </c>
      <c r="N55" s="264">
        <v>42867</v>
      </c>
      <c r="O55" s="266">
        <v>6014381</v>
      </c>
      <c r="P55" s="263">
        <v>2017</v>
      </c>
      <c r="Q55" s="266">
        <v>6318859</v>
      </c>
      <c r="R55" s="266">
        <v>6014381</v>
      </c>
      <c r="U55" s="263" t="s">
        <v>1188</v>
      </c>
      <c r="V55" s="263" t="s">
        <v>1461</v>
      </c>
    </row>
    <row r="56" spans="1:22">
      <c r="A56" s="263" t="s">
        <v>1521</v>
      </c>
      <c r="B56" s="263" t="s">
        <v>619</v>
      </c>
      <c r="C56" s="263">
        <v>200446</v>
      </c>
      <c r="E56" s="263">
        <v>31186</v>
      </c>
      <c r="F56" s="263">
        <v>51831</v>
      </c>
      <c r="G56" s="263" t="s">
        <v>1219</v>
      </c>
      <c r="H56" s="263" t="s">
        <v>1462</v>
      </c>
      <c r="I56" s="263" t="s">
        <v>1463</v>
      </c>
      <c r="J56" s="263" t="s">
        <v>1215</v>
      </c>
      <c r="K56" s="264">
        <f>_xlfn.IFNA(VLOOKUP($F56,'Q4 2018 Initial PTP'!$B$1:$AJ$61,16,0),"Not In Previous Update")</f>
        <v>43435</v>
      </c>
      <c r="L56" s="264">
        <v>43447</v>
      </c>
      <c r="M56" s="264">
        <v>43435</v>
      </c>
      <c r="N56" s="264">
        <v>42867</v>
      </c>
      <c r="O56" s="266">
        <v>1298048</v>
      </c>
      <c r="P56" s="263">
        <v>2017</v>
      </c>
      <c r="Q56" s="266">
        <v>1363762</v>
      </c>
      <c r="R56" s="266">
        <v>1917591</v>
      </c>
      <c r="U56" s="263" t="s">
        <v>1187</v>
      </c>
      <c r="V56" s="263" t="s">
        <v>1464</v>
      </c>
    </row>
    <row r="57" spans="1:22">
      <c r="A57" s="263" t="s">
        <v>1521</v>
      </c>
      <c r="B57" s="263" t="s">
        <v>1465</v>
      </c>
      <c r="C57" s="263">
        <v>200446</v>
      </c>
      <c r="E57" s="263">
        <v>41233</v>
      </c>
      <c r="F57" s="263">
        <v>71945</v>
      </c>
      <c r="G57" s="263" t="s">
        <v>1219</v>
      </c>
      <c r="H57" s="263" t="s">
        <v>1466</v>
      </c>
      <c r="I57" s="263" t="s">
        <v>1467</v>
      </c>
      <c r="J57" s="263" t="s">
        <v>1215</v>
      </c>
      <c r="K57" s="264">
        <f>_xlfn.IFNA(VLOOKUP($F57,'Q4 2018 Initial PTP'!$B$1:$AJ$61,16,0),"Not In Previous Update")</f>
        <v>43617</v>
      </c>
      <c r="L57" s="264">
        <v>43617</v>
      </c>
      <c r="M57" s="264">
        <v>43252</v>
      </c>
      <c r="N57" s="264">
        <v>42867</v>
      </c>
      <c r="O57" s="266">
        <v>5714095</v>
      </c>
      <c r="P57" s="263">
        <v>2017</v>
      </c>
      <c r="Q57" s="266">
        <v>6003371</v>
      </c>
      <c r="R57" s="266">
        <v>5714095</v>
      </c>
      <c r="U57" s="263" t="s">
        <v>1188</v>
      </c>
      <c r="V57" s="263" t="s">
        <v>1469</v>
      </c>
    </row>
    <row r="58" spans="1:22">
      <c r="B58" s="263" t="s">
        <v>1489</v>
      </c>
      <c r="E58" s="263">
        <v>51337</v>
      </c>
      <c r="F58" s="263">
        <v>82137</v>
      </c>
      <c r="G58" s="263" t="s">
        <v>1219</v>
      </c>
      <c r="H58" s="263" t="s">
        <v>1490</v>
      </c>
      <c r="I58" s="263" t="s">
        <v>1491</v>
      </c>
      <c r="J58" s="263" t="s">
        <v>1386</v>
      </c>
      <c r="K58" s="264">
        <f>_xlfn.IFNA(VLOOKUP($F58,'Q4 2018 Initial PTP'!$B$1:$AJ$61,16,0),"Not In Previous Update")</f>
        <v>43511</v>
      </c>
      <c r="L58" s="264">
        <v>43511</v>
      </c>
      <c r="R58" s="266">
        <v>700000</v>
      </c>
      <c r="U58" s="263" t="s">
        <v>1187</v>
      </c>
      <c r="V58" s="263" t="s">
        <v>1492</v>
      </c>
    </row>
    <row r="59" spans="1:22">
      <c r="B59" s="263" t="s">
        <v>1489</v>
      </c>
      <c r="E59" s="263">
        <v>51337</v>
      </c>
      <c r="F59" s="263">
        <v>82138</v>
      </c>
      <c r="G59" s="263" t="s">
        <v>1219</v>
      </c>
      <c r="H59" s="263" t="s">
        <v>1490</v>
      </c>
      <c r="I59" s="263" t="s">
        <v>1493</v>
      </c>
      <c r="J59" s="263" t="s">
        <v>1386</v>
      </c>
      <c r="K59" s="264">
        <f>_xlfn.IFNA(VLOOKUP($F59,'Q4 2018 Initial PTP'!$B$1:$AJ$61,16,0),"Not In Previous Update")</f>
        <v>43555</v>
      </c>
      <c r="L59" s="264">
        <v>43555</v>
      </c>
      <c r="R59" s="266">
        <v>8700000</v>
      </c>
      <c r="U59" s="263" t="s">
        <v>1187</v>
      </c>
      <c r="V59" s="263" t="s">
        <v>1494</v>
      </c>
    </row>
  </sheetData>
  <conditionalFormatting sqref="K2:L59">
    <cfRule type="expression" dxfId="0" priority="1">
      <formula>$K2&lt;&gt;$L2</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J61"/>
  <sheetViews>
    <sheetView zoomScale="70" zoomScaleNormal="70" workbookViewId="0">
      <pane ySplit="1" topLeftCell="A23" activePane="bottomLeft" state="frozen"/>
      <selection activeCell="A287" sqref="A287"/>
      <selection pane="bottomLeft" activeCell="A287" sqref="A287"/>
    </sheetView>
  </sheetViews>
  <sheetFormatPr defaultColWidth="9.140625" defaultRowHeight="15"/>
  <cols>
    <col min="1" max="1" width="11.85546875" style="250" customWidth="1"/>
    <col min="2" max="2" width="12.140625" bestFit="1" customWidth="1"/>
    <col min="3" max="3" width="11.85546875" bestFit="1" customWidth="1"/>
    <col min="4" max="6" width="13.140625" style="254" bestFit="1" customWidth="1"/>
    <col min="7" max="7" width="10.5703125" style="254" bestFit="1" customWidth="1"/>
    <col min="8" max="8" width="23.5703125" style="254" bestFit="1" customWidth="1"/>
    <col min="9" max="9" width="13.5703125" bestFit="1" customWidth="1"/>
    <col min="10" max="10" width="11.5703125" customWidth="1"/>
    <col min="11" max="11" width="10.85546875" bestFit="1" customWidth="1"/>
    <col min="12" max="12" width="9.42578125" bestFit="1" customWidth="1"/>
    <col min="13" max="13" width="66.85546875" customWidth="1"/>
    <col min="14" max="14" width="61.140625" customWidth="1"/>
    <col min="15" max="15" width="31.5703125" customWidth="1"/>
    <col min="16" max="16" width="31.5703125" style="269" customWidth="1"/>
    <col min="17" max="17" width="14.42578125" customWidth="1"/>
    <col min="18" max="18" width="13.42578125" customWidth="1"/>
    <col min="19" max="19" width="14.42578125" customWidth="1"/>
    <col min="20" max="20" width="32.85546875" customWidth="1"/>
    <col min="21" max="21" width="20.5703125" customWidth="1"/>
    <col min="22" max="22" width="14.42578125" bestFit="1" customWidth="1"/>
    <col min="23" max="23" width="18.42578125" customWidth="1"/>
    <col min="24" max="24" width="19.140625" customWidth="1"/>
    <col min="25" max="25" width="19.5703125" customWidth="1"/>
    <col min="26" max="26" width="23" bestFit="1" customWidth="1"/>
    <col min="27" max="27" width="32.42578125" customWidth="1"/>
    <col min="28" max="28" width="10.5703125" customWidth="1"/>
    <col min="29" max="29" width="34" customWidth="1"/>
    <col min="30" max="30" width="10.5703125" customWidth="1"/>
    <col min="31" max="31" width="31.42578125" customWidth="1"/>
    <col min="32" max="32" width="108.140625" customWidth="1"/>
    <col min="33" max="33" width="14.85546875" customWidth="1"/>
    <col min="34" max="34" width="10.5703125" customWidth="1"/>
    <col min="35" max="36" width="9.42578125" customWidth="1"/>
  </cols>
  <sheetData>
    <row r="1" spans="1:36" ht="75.75">
      <c r="A1" s="249" t="s">
        <v>1471</v>
      </c>
      <c r="B1" s="239" t="s">
        <v>3</v>
      </c>
      <c r="C1" s="248" t="s">
        <v>1189</v>
      </c>
      <c r="D1" s="249" t="s">
        <v>1500</v>
      </c>
      <c r="E1" s="249" t="s">
        <v>1501</v>
      </c>
      <c r="F1" s="249" t="s">
        <v>1502</v>
      </c>
      <c r="G1" s="249" t="s">
        <v>1503</v>
      </c>
      <c r="H1" s="249" t="s">
        <v>1506</v>
      </c>
      <c r="I1" s="248" t="s">
        <v>1190</v>
      </c>
      <c r="J1" s="248" t="s">
        <v>1191</v>
      </c>
      <c r="K1" s="239" t="s">
        <v>2</v>
      </c>
      <c r="L1" s="239" t="s">
        <v>1470</v>
      </c>
      <c r="M1" s="239" t="s">
        <v>1192</v>
      </c>
      <c r="N1" s="239" t="s">
        <v>1193</v>
      </c>
      <c r="O1" s="240" t="s">
        <v>1194</v>
      </c>
      <c r="P1" s="261" t="s">
        <v>1533</v>
      </c>
      <c r="Q1" s="240" t="s">
        <v>1195</v>
      </c>
      <c r="R1" s="240" t="s">
        <v>1196</v>
      </c>
      <c r="S1" s="240" t="s">
        <v>1197</v>
      </c>
      <c r="T1" s="239" t="s">
        <v>1198</v>
      </c>
      <c r="U1" s="239" t="s">
        <v>1199</v>
      </c>
      <c r="V1" s="239" t="s">
        <v>1200</v>
      </c>
      <c r="W1" s="241" t="s">
        <v>1201</v>
      </c>
      <c r="X1" s="239" t="s">
        <v>1202</v>
      </c>
      <c r="Y1" s="239" t="s">
        <v>1203</v>
      </c>
      <c r="Z1" s="239" t="s">
        <v>1204</v>
      </c>
      <c r="AA1" s="239" t="s">
        <v>1205</v>
      </c>
      <c r="AB1" s="239" t="s">
        <v>1206</v>
      </c>
      <c r="AC1" s="239" t="s">
        <v>1207</v>
      </c>
      <c r="AD1" s="239" t="s">
        <v>1208</v>
      </c>
      <c r="AE1" s="239" t="s">
        <v>1209</v>
      </c>
      <c r="AF1" s="239" t="s">
        <v>1210</v>
      </c>
      <c r="AG1" s="239" t="s">
        <v>1211</v>
      </c>
      <c r="AH1" s="239" t="s">
        <v>1212</v>
      </c>
      <c r="AI1" s="239" t="s">
        <v>1213</v>
      </c>
      <c r="AJ1" s="239" t="s">
        <v>1214</v>
      </c>
    </row>
    <row r="2" spans="1:36">
      <c r="A2" s="253" t="e">
        <f>VLOOKUP(B2,Data!E:E,1,0)</f>
        <v>#N/A</v>
      </c>
      <c r="B2" s="242">
        <v>51558</v>
      </c>
      <c r="C2" s="242" t="s">
        <v>1217</v>
      </c>
      <c r="D2" s="253" t="e">
        <f>VLOOKUP(I2,#REF!,1,0)</f>
        <v>#REF!</v>
      </c>
      <c r="E2" s="253" t="e">
        <f>VLOOKUP(I2,#REF!,1,0)</f>
        <v>#REF!</v>
      </c>
      <c r="F2" s="253" t="e">
        <f>VLOOKUP(I2,OKTCo!$A$3:$A$51,1,0)</f>
        <v>#N/A</v>
      </c>
      <c r="G2" s="255" t="s">
        <v>1504</v>
      </c>
      <c r="H2" s="253" t="s">
        <v>1217</v>
      </c>
      <c r="I2" s="242" t="s">
        <v>1218</v>
      </c>
      <c r="J2" s="242">
        <v>200386</v>
      </c>
      <c r="K2" s="242">
        <v>31057</v>
      </c>
      <c r="L2" s="242" t="s">
        <v>1219</v>
      </c>
      <c r="M2" s="242" t="s">
        <v>1220</v>
      </c>
      <c r="N2" s="242" t="s">
        <v>1221</v>
      </c>
      <c r="O2" s="242" t="s">
        <v>1222</v>
      </c>
      <c r="P2" s="243">
        <f>_xlfn.IFNA(VLOOKUP($B2,'Q2 2019 Initial PTP'!$F$1:$L$59,7,0),"Not Found in Future")</f>
        <v>43830</v>
      </c>
      <c r="Q2" s="251">
        <v>43830</v>
      </c>
      <c r="R2" s="243">
        <v>42887</v>
      </c>
      <c r="S2" s="243">
        <v>42507</v>
      </c>
      <c r="T2" s="242" t="s">
        <v>1216</v>
      </c>
      <c r="U2" s="244">
        <v>13512897</v>
      </c>
      <c r="V2" s="242">
        <v>2016</v>
      </c>
      <c r="W2" s="245">
        <v>14196987</v>
      </c>
      <c r="X2" s="246">
        <v>13512897</v>
      </c>
      <c r="Y2" s="245"/>
      <c r="Z2" s="245"/>
      <c r="AA2" s="242" t="s">
        <v>1188</v>
      </c>
      <c r="AB2" s="242">
        <v>510912</v>
      </c>
      <c r="AC2" s="242" t="s">
        <v>1223</v>
      </c>
      <c r="AD2" s="242">
        <v>510899</v>
      </c>
      <c r="AE2" s="242" t="s">
        <v>1224</v>
      </c>
      <c r="AF2" s="247" t="s">
        <v>1225</v>
      </c>
      <c r="AG2" s="242">
        <v>69</v>
      </c>
      <c r="AH2" s="247"/>
      <c r="AI2" s="242"/>
      <c r="AJ2" s="242"/>
    </row>
    <row r="3" spans="1:36">
      <c r="A3" s="253" t="e">
        <f>VLOOKUP(B3,Data!E:E,1,0)</f>
        <v>#N/A</v>
      </c>
      <c r="B3" s="242">
        <v>51559</v>
      </c>
      <c r="C3" s="242" t="s">
        <v>1217</v>
      </c>
      <c r="D3" s="253" t="e">
        <f>VLOOKUP(I3,#REF!,1,0)</f>
        <v>#REF!</v>
      </c>
      <c r="E3" s="253" t="e">
        <f>VLOOKUP(I3,#REF!,1,0)</f>
        <v>#REF!</v>
      </c>
      <c r="F3" s="253" t="e">
        <f>VLOOKUP(I3,OKTCo!$A$3:$A$51,1,0)</f>
        <v>#N/A</v>
      </c>
      <c r="G3" s="255" t="s">
        <v>1504</v>
      </c>
      <c r="H3" s="253" t="s">
        <v>1217</v>
      </c>
      <c r="I3" s="242" t="s">
        <v>1218</v>
      </c>
      <c r="J3" s="242">
        <v>200386</v>
      </c>
      <c r="K3" s="242">
        <v>31057</v>
      </c>
      <c r="L3" s="242" t="s">
        <v>1219</v>
      </c>
      <c r="M3" s="242" t="s">
        <v>1228</v>
      </c>
      <c r="N3" s="242" t="s">
        <v>1229</v>
      </c>
      <c r="O3" s="242" t="s">
        <v>1222</v>
      </c>
      <c r="P3" s="243">
        <f>_xlfn.IFNA(VLOOKUP($B3,'Q2 2019 Initial PTP'!$F$1:$L$59,7,0),"Not Found in Future")</f>
        <v>43830</v>
      </c>
      <c r="Q3" s="251">
        <v>43830</v>
      </c>
      <c r="R3" s="243">
        <v>42887</v>
      </c>
      <c r="S3" s="243">
        <v>42507</v>
      </c>
      <c r="T3" s="242" t="s">
        <v>1216</v>
      </c>
      <c r="U3" s="244">
        <v>15146464</v>
      </c>
      <c r="V3" s="242">
        <v>2016</v>
      </c>
      <c r="W3" s="245">
        <v>15913253</v>
      </c>
      <c r="X3" s="246">
        <v>13767520</v>
      </c>
      <c r="Y3" s="245"/>
      <c r="Z3" s="245"/>
      <c r="AA3" s="242" t="s">
        <v>1188</v>
      </c>
      <c r="AB3" s="242">
        <v>510912</v>
      </c>
      <c r="AC3" s="242" t="s">
        <v>1223</v>
      </c>
      <c r="AD3" s="242">
        <v>510885</v>
      </c>
      <c r="AE3" s="242" t="s">
        <v>1230</v>
      </c>
      <c r="AF3" s="247" t="s">
        <v>1231</v>
      </c>
      <c r="AG3" s="242">
        <v>69</v>
      </c>
      <c r="AH3" s="247"/>
      <c r="AI3" s="242"/>
      <c r="AJ3" s="242"/>
    </row>
    <row r="4" spans="1:36">
      <c r="A4" s="253" t="e">
        <f>VLOOKUP(B4,Data!E:E,1,0)</f>
        <v>#N/A</v>
      </c>
      <c r="B4" s="242">
        <v>51560</v>
      </c>
      <c r="C4" s="242" t="s">
        <v>1217</v>
      </c>
      <c r="D4" s="253" t="e">
        <f>VLOOKUP(I4,#REF!,1,0)</f>
        <v>#REF!</v>
      </c>
      <c r="E4" s="253" t="e">
        <f>VLOOKUP(I4,#REF!,1,0)</f>
        <v>#REF!</v>
      </c>
      <c r="F4" s="253" t="e">
        <f>VLOOKUP(I4,OKTCo!$A$3:$A$51,1,0)</f>
        <v>#N/A</v>
      </c>
      <c r="G4" s="255" t="s">
        <v>1504</v>
      </c>
      <c r="H4" s="253" t="s">
        <v>1217</v>
      </c>
      <c r="I4" s="242" t="s">
        <v>1218</v>
      </c>
      <c r="J4" s="242">
        <v>200386</v>
      </c>
      <c r="K4" s="242">
        <v>31057</v>
      </c>
      <c r="L4" s="242" t="s">
        <v>1219</v>
      </c>
      <c r="M4" s="242" t="s">
        <v>1232</v>
      </c>
      <c r="N4" s="242" t="s">
        <v>1233</v>
      </c>
      <c r="O4" s="242" t="s">
        <v>1222</v>
      </c>
      <c r="P4" s="243">
        <f>_xlfn.IFNA(VLOOKUP($B4,'Q2 2019 Initial PTP'!$F$1:$L$59,7,0),"Not Found in Future")</f>
        <v>43830</v>
      </c>
      <c r="Q4" s="251">
        <v>43830</v>
      </c>
      <c r="R4" s="243">
        <v>42887</v>
      </c>
      <c r="S4" s="243">
        <v>42507</v>
      </c>
      <c r="T4" s="242" t="s">
        <v>1216</v>
      </c>
      <c r="U4" s="244">
        <v>21668582</v>
      </c>
      <c r="V4" s="242">
        <v>2016</v>
      </c>
      <c r="W4" s="245">
        <v>22765554</v>
      </c>
      <c r="X4" s="246">
        <v>23047526</v>
      </c>
      <c r="Y4" s="245"/>
      <c r="Z4" s="245"/>
      <c r="AA4" s="242" t="s">
        <v>1188</v>
      </c>
      <c r="AB4" s="242">
        <v>510882</v>
      </c>
      <c r="AC4" s="242" t="s">
        <v>1234</v>
      </c>
      <c r="AD4" s="242">
        <v>510885</v>
      </c>
      <c r="AE4" s="242" t="s">
        <v>1230</v>
      </c>
      <c r="AF4" s="247" t="s">
        <v>1235</v>
      </c>
      <c r="AG4" s="242">
        <v>69</v>
      </c>
      <c r="AH4" s="247"/>
      <c r="AI4" s="242"/>
      <c r="AJ4" s="242"/>
    </row>
    <row r="5" spans="1:36">
      <c r="A5" s="253" t="e">
        <f>VLOOKUP(B5,Data!E:E,1,0)</f>
        <v>#N/A</v>
      </c>
      <c r="B5" s="242">
        <v>51446</v>
      </c>
      <c r="C5" s="242" t="s">
        <v>482</v>
      </c>
      <c r="D5" s="253" t="e">
        <f>VLOOKUP(I5,#REF!,1,0)</f>
        <v>#REF!</v>
      </c>
      <c r="E5" s="253" t="e">
        <f>VLOOKUP(I5,#REF!,1,0)</f>
        <v>#REF!</v>
      </c>
      <c r="F5" s="253" t="e">
        <f>VLOOKUP(I5,OKTCo!$A$3:$A$51,1,0)</f>
        <v>#N/A</v>
      </c>
      <c r="G5" s="253" t="s">
        <v>1505</v>
      </c>
      <c r="H5" s="253"/>
      <c r="I5" s="256" t="s">
        <v>613</v>
      </c>
      <c r="J5" s="242">
        <v>200386</v>
      </c>
      <c r="K5" s="242">
        <v>31003</v>
      </c>
      <c r="L5" s="242" t="s">
        <v>1219</v>
      </c>
      <c r="M5" s="242" t="s">
        <v>1236</v>
      </c>
      <c r="N5" s="242" t="s">
        <v>258</v>
      </c>
      <c r="O5" s="242" t="s">
        <v>1215</v>
      </c>
      <c r="P5" s="243">
        <f>_xlfn.IFNA(VLOOKUP($B5,'Q2 2019 Initial PTP'!$F$1:$L$59,7,0),"Not Found in Future")</f>
        <v>42648</v>
      </c>
      <c r="Q5" s="251">
        <v>42648</v>
      </c>
      <c r="R5" s="243">
        <v>42887</v>
      </c>
      <c r="S5" s="243">
        <v>42507</v>
      </c>
      <c r="T5" s="242" t="s">
        <v>1216</v>
      </c>
      <c r="U5" s="244">
        <v>518011</v>
      </c>
      <c r="V5" s="242">
        <v>2016</v>
      </c>
      <c r="W5" s="245">
        <v>544235</v>
      </c>
      <c r="X5" s="246">
        <v>518011</v>
      </c>
      <c r="Y5" s="245"/>
      <c r="Z5" s="245"/>
      <c r="AA5" s="242" t="s">
        <v>1186</v>
      </c>
      <c r="AB5" s="242">
        <v>510396</v>
      </c>
      <c r="AC5" s="242" t="s">
        <v>1237</v>
      </c>
      <c r="AD5" s="242"/>
      <c r="AE5" s="242"/>
      <c r="AF5" s="247" t="s">
        <v>1238</v>
      </c>
      <c r="AG5" s="242">
        <v>138</v>
      </c>
      <c r="AH5" s="247"/>
      <c r="AI5" s="242"/>
      <c r="AJ5" s="242"/>
    </row>
    <row r="6" spans="1:36">
      <c r="A6" s="253">
        <f>VLOOKUP(B6,Data!E:E,1,0)</f>
        <v>51017</v>
      </c>
      <c r="B6" s="242">
        <v>51017</v>
      </c>
      <c r="C6" s="242" t="s">
        <v>1239</v>
      </c>
      <c r="D6" s="253" t="e">
        <f>VLOOKUP(I6,#REF!,1,0)</f>
        <v>#REF!</v>
      </c>
      <c r="E6" s="253" t="e">
        <f>VLOOKUP(I6,#REF!,1,0)</f>
        <v>#REF!</v>
      </c>
      <c r="F6" s="253" t="str">
        <f>VLOOKUP(I6,OKTCo!$A$3:$A$51,1,0)</f>
        <v>TP2012141</v>
      </c>
      <c r="G6" s="253" t="s">
        <v>1505</v>
      </c>
      <c r="H6" s="253"/>
      <c r="I6" s="256" t="s">
        <v>454</v>
      </c>
      <c r="J6" s="242">
        <v>200272</v>
      </c>
      <c r="K6" s="242">
        <v>30750</v>
      </c>
      <c r="L6" s="242" t="s">
        <v>1219</v>
      </c>
      <c r="M6" s="242" t="s">
        <v>1240</v>
      </c>
      <c r="N6" s="242" t="s">
        <v>1241</v>
      </c>
      <c r="O6" s="242" t="s">
        <v>1242</v>
      </c>
      <c r="P6" s="243">
        <f>_xlfn.IFNA(VLOOKUP($B6,'Q2 2019 Initial PTP'!$F$1:$L$59,7,0),"Not Found in Future")</f>
        <v>41639</v>
      </c>
      <c r="Q6" s="251">
        <v>41639</v>
      </c>
      <c r="R6" s="243">
        <v>42156</v>
      </c>
      <c r="S6" s="243">
        <v>41778</v>
      </c>
      <c r="T6" s="242" t="s">
        <v>451</v>
      </c>
      <c r="U6" s="244">
        <v>8934149</v>
      </c>
      <c r="V6" s="242">
        <v>2014</v>
      </c>
      <c r="W6" s="245">
        <v>9861629</v>
      </c>
      <c r="X6" s="246">
        <v>8934149</v>
      </c>
      <c r="Y6" s="245">
        <v>7200874</v>
      </c>
      <c r="Z6" s="245" t="s">
        <v>1243</v>
      </c>
      <c r="AA6" s="242" t="s">
        <v>1186</v>
      </c>
      <c r="AB6" s="242">
        <v>521075</v>
      </c>
      <c r="AC6" s="242"/>
      <c r="AD6" s="242">
        <v>510949</v>
      </c>
      <c r="AE6" s="242"/>
      <c r="AF6" s="247" t="s">
        <v>1244</v>
      </c>
      <c r="AG6" s="242">
        <v>138</v>
      </c>
      <c r="AH6" s="247">
        <v>6.4</v>
      </c>
      <c r="AI6" s="242"/>
      <c r="AJ6" s="242"/>
    </row>
    <row r="7" spans="1:36" ht="28.5">
      <c r="A7" s="253">
        <f>VLOOKUP(B7,Data!E:E,1,0)</f>
        <v>11236</v>
      </c>
      <c r="B7" s="242">
        <v>11236</v>
      </c>
      <c r="C7" s="242"/>
      <c r="D7" s="253" t="e">
        <f>VLOOKUP(I7,#REF!,1,0)</f>
        <v>#REF!</v>
      </c>
      <c r="E7" s="253" t="e">
        <f>VLOOKUP(I7,#REF!,1,0)</f>
        <v>#REF!</v>
      </c>
      <c r="F7" s="253" t="str">
        <f>VLOOKUP(I7,OKTCo!$A$3:$A$51,1,0)</f>
        <v>TP2009089</v>
      </c>
      <c r="G7" s="253" t="s">
        <v>1505</v>
      </c>
      <c r="H7" s="253"/>
      <c r="I7" s="242" t="s">
        <v>486</v>
      </c>
      <c r="J7" s="242">
        <v>20096</v>
      </c>
      <c r="K7" s="242">
        <v>936</v>
      </c>
      <c r="L7" s="242" t="s">
        <v>1219</v>
      </c>
      <c r="M7" s="242" t="s">
        <v>1245</v>
      </c>
      <c r="N7" s="242" t="s">
        <v>1246</v>
      </c>
      <c r="O7" s="242" t="s">
        <v>1242</v>
      </c>
      <c r="P7" s="243">
        <f>_xlfn.IFNA(VLOOKUP($B7,'Q2 2019 Initial PTP'!$F$1:$L$59,7,0),"Not Found in Future")</f>
        <v>42720</v>
      </c>
      <c r="Q7" s="251">
        <v>42720</v>
      </c>
      <c r="R7" s="243">
        <v>41913</v>
      </c>
      <c r="S7" s="243">
        <v>40359</v>
      </c>
      <c r="T7" s="242" t="s">
        <v>484</v>
      </c>
      <c r="U7" s="244">
        <v>185751250</v>
      </c>
      <c r="V7" s="242">
        <v>2016</v>
      </c>
      <c r="W7" s="245">
        <v>195154907</v>
      </c>
      <c r="X7" s="246">
        <v>185751250</v>
      </c>
      <c r="Y7" s="245"/>
      <c r="Z7" s="245"/>
      <c r="AA7" s="242" t="s">
        <v>1186</v>
      </c>
      <c r="AB7" s="242">
        <v>510911</v>
      </c>
      <c r="AC7" s="242" t="s">
        <v>1247</v>
      </c>
      <c r="AD7" s="242">
        <v>508072</v>
      </c>
      <c r="AE7" s="242" t="s">
        <v>1248</v>
      </c>
      <c r="AF7" s="247" t="s">
        <v>1249</v>
      </c>
      <c r="AG7" s="242">
        <v>345</v>
      </c>
      <c r="AH7" s="247">
        <v>76.25</v>
      </c>
      <c r="AI7" s="242"/>
      <c r="AJ7" s="242"/>
    </row>
    <row r="8" spans="1:36">
      <c r="A8" s="253">
        <f>VLOOKUP(B8,Data!E:E,1,0)</f>
        <v>10649</v>
      </c>
      <c r="B8" s="242">
        <v>10649</v>
      </c>
      <c r="C8" s="242" t="s">
        <v>482</v>
      </c>
      <c r="D8" s="253" t="e">
        <f>VLOOKUP(I8,#REF!,1,0)</f>
        <v>#REF!</v>
      </c>
      <c r="E8" s="253" t="e">
        <f>VLOOKUP(I8,#REF!,1,0)</f>
        <v>#REF!</v>
      </c>
      <c r="F8" s="253" t="e">
        <f>VLOOKUP(I8,OKTCo!$A$3:$A$51,1,0)</f>
        <v>#N/A</v>
      </c>
      <c r="G8" s="253" t="s">
        <v>1505</v>
      </c>
      <c r="H8" s="253"/>
      <c r="I8" s="242" t="s">
        <v>498</v>
      </c>
      <c r="J8" s="242">
        <v>200216</v>
      </c>
      <c r="K8" s="242">
        <v>504</v>
      </c>
      <c r="L8" s="242" t="s">
        <v>1219</v>
      </c>
      <c r="M8" s="242" t="s">
        <v>1251</v>
      </c>
      <c r="N8" s="242" t="s">
        <v>1252</v>
      </c>
      <c r="O8" s="242" t="s">
        <v>1215</v>
      </c>
      <c r="P8" s="243">
        <f>_xlfn.IFNA(VLOOKUP($B8,'Q2 2019 Initial PTP'!$F$1:$L$59,7,0),"Not Found in Future")</f>
        <v>42816</v>
      </c>
      <c r="Q8" s="251">
        <v>42816</v>
      </c>
      <c r="R8" s="243">
        <v>41426</v>
      </c>
      <c r="S8" s="243">
        <v>41325</v>
      </c>
      <c r="T8" s="242" t="s">
        <v>495</v>
      </c>
      <c r="U8" s="244">
        <v>12424849</v>
      </c>
      <c r="V8" s="242">
        <v>2013</v>
      </c>
      <c r="W8" s="245">
        <v>14057576</v>
      </c>
      <c r="X8" s="246">
        <v>17162457</v>
      </c>
      <c r="Y8" s="245"/>
      <c r="Z8" s="245"/>
      <c r="AA8" s="242" t="s">
        <v>1186</v>
      </c>
      <c r="AB8" s="242">
        <v>507718</v>
      </c>
      <c r="AC8" s="242" t="s">
        <v>1253</v>
      </c>
      <c r="AD8" s="242">
        <v>507745</v>
      </c>
      <c r="AE8" s="242" t="s">
        <v>1254</v>
      </c>
      <c r="AF8" s="247" t="s">
        <v>1255</v>
      </c>
      <c r="AG8" s="242">
        <v>69</v>
      </c>
      <c r="AH8" s="247">
        <v>4.7</v>
      </c>
      <c r="AI8" s="242"/>
      <c r="AJ8" s="242"/>
    </row>
    <row r="9" spans="1:36">
      <c r="A9" s="253">
        <f>VLOOKUP(B9,Data!E:E,1,0)</f>
        <v>50545</v>
      </c>
      <c r="B9" s="242">
        <v>50545</v>
      </c>
      <c r="C9" s="242"/>
      <c r="D9" s="253" t="e">
        <f>VLOOKUP(I9,#REF!,1,0)</f>
        <v>#REF!</v>
      </c>
      <c r="E9" s="253" t="e">
        <f>VLOOKUP(I9,#REF!,1,0)</f>
        <v>#REF!</v>
      </c>
      <c r="F9" s="253" t="e">
        <f>VLOOKUP(I9,OKTCo!$A$3:$A$51,1,0)</f>
        <v>#N/A</v>
      </c>
      <c r="G9" s="253" t="s">
        <v>1505</v>
      </c>
      <c r="H9" s="253"/>
      <c r="I9" s="242" t="s">
        <v>502</v>
      </c>
      <c r="J9" s="242">
        <v>200231</v>
      </c>
      <c r="K9" s="242">
        <v>30449</v>
      </c>
      <c r="L9" s="242" t="s">
        <v>1219</v>
      </c>
      <c r="M9" s="242" t="s">
        <v>1256</v>
      </c>
      <c r="N9" s="242" t="s">
        <v>1257</v>
      </c>
      <c r="O9" s="242" t="s">
        <v>1215</v>
      </c>
      <c r="P9" s="243">
        <f>_xlfn.IFNA(VLOOKUP($B9,'Q2 2019 Initial PTP'!$F$1:$L$59,7,0),"Not Found in Future")</f>
        <v>42632</v>
      </c>
      <c r="Q9" s="251">
        <v>42632</v>
      </c>
      <c r="R9" s="243">
        <v>41791</v>
      </c>
      <c r="S9" s="243">
        <v>41540</v>
      </c>
      <c r="T9" s="242" t="s">
        <v>495</v>
      </c>
      <c r="U9" s="244">
        <v>25060655</v>
      </c>
      <c r="V9" s="242">
        <v>2013</v>
      </c>
      <c r="W9" s="245">
        <v>28353831</v>
      </c>
      <c r="X9" s="246">
        <v>25060655</v>
      </c>
      <c r="Y9" s="245"/>
      <c r="Z9" s="245"/>
      <c r="AA9" s="242" t="s">
        <v>1186</v>
      </c>
      <c r="AB9" s="242">
        <v>509083</v>
      </c>
      <c r="AC9" s="242" t="s">
        <v>1258</v>
      </c>
      <c r="AD9" s="242">
        <v>507757</v>
      </c>
      <c r="AE9" s="242" t="s">
        <v>1259</v>
      </c>
      <c r="AF9" s="247" t="s">
        <v>1260</v>
      </c>
      <c r="AG9" s="242">
        <v>138</v>
      </c>
      <c r="AH9" s="247">
        <v>27.6</v>
      </c>
      <c r="AI9" s="242"/>
      <c r="AJ9" s="242"/>
    </row>
    <row r="10" spans="1:36">
      <c r="A10" s="253">
        <f>VLOOKUP(B10,Data!E:E,1,0)</f>
        <v>11261</v>
      </c>
      <c r="B10" s="242">
        <v>11261</v>
      </c>
      <c r="C10" s="242"/>
      <c r="D10" s="253" t="e">
        <f>VLOOKUP(I10,#REF!,1,0)</f>
        <v>#REF!</v>
      </c>
      <c r="E10" s="253" t="e">
        <f>VLOOKUP(I10,#REF!,1,0)</f>
        <v>#REF!</v>
      </c>
      <c r="F10" s="253" t="e">
        <f>VLOOKUP(I10,OKTCo!$A$3:$A$51,1,0)</f>
        <v>#N/A</v>
      </c>
      <c r="G10" s="255" t="s">
        <v>1504</v>
      </c>
      <c r="H10" s="253" t="s">
        <v>1508</v>
      </c>
      <c r="I10" s="242" t="s">
        <v>494</v>
      </c>
      <c r="J10" s="242">
        <v>20104</v>
      </c>
      <c r="K10" s="242">
        <v>947</v>
      </c>
      <c r="L10" s="242" t="s">
        <v>1219</v>
      </c>
      <c r="M10" s="242" t="s">
        <v>1261</v>
      </c>
      <c r="N10" s="242" t="s">
        <v>1262</v>
      </c>
      <c r="O10" s="242" t="s">
        <v>1227</v>
      </c>
      <c r="P10" s="243">
        <f>_xlfn.IFNA(VLOOKUP($B10,'Q2 2019 Initial PTP'!$F$1:$L$59,7,0),"Not Found in Future")</f>
        <v>42515</v>
      </c>
      <c r="Q10" s="251">
        <v>42515</v>
      </c>
      <c r="R10" s="243">
        <v>42156</v>
      </c>
      <c r="S10" s="243">
        <v>40415</v>
      </c>
      <c r="T10" s="242" t="s">
        <v>492</v>
      </c>
      <c r="U10" s="244">
        <v>6072000</v>
      </c>
      <c r="V10" s="242">
        <v>2014</v>
      </c>
      <c r="W10" s="245">
        <v>6702352</v>
      </c>
      <c r="X10" s="246">
        <v>6072000</v>
      </c>
      <c r="Y10" s="245"/>
      <c r="Z10" s="245"/>
      <c r="AA10" s="242" t="s">
        <v>1186</v>
      </c>
      <c r="AB10" s="242">
        <v>509806</v>
      </c>
      <c r="AC10" s="242" t="s">
        <v>1263</v>
      </c>
      <c r="AD10" s="242">
        <v>509786</v>
      </c>
      <c r="AE10" s="242" t="s">
        <v>1264</v>
      </c>
      <c r="AF10" s="247" t="s">
        <v>1265</v>
      </c>
      <c r="AG10" s="242">
        <v>138</v>
      </c>
      <c r="AH10" s="247"/>
      <c r="AI10" s="242">
        <v>4.33</v>
      </c>
      <c r="AJ10" s="242"/>
    </row>
    <row r="11" spans="1:36">
      <c r="A11" s="253">
        <f>VLOOKUP(B11,Data!E:E,1,0)</f>
        <v>11158</v>
      </c>
      <c r="B11" s="242">
        <v>11158</v>
      </c>
      <c r="C11" s="242" t="s">
        <v>482</v>
      </c>
      <c r="D11" s="253" t="e">
        <f>VLOOKUP(I11,#REF!,1,0)</f>
        <v>#REF!</v>
      </c>
      <c r="E11" s="253" t="e">
        <f>VLOOKUP(I11,#REF!,1,0)</f>
        <v>#REF!</v>
      </c>
      <c r="F11" s="253" t="str">
        <f>VLOOKUP(I11,OKTCo!$A$3:$A$51,1,0)</f>
        <v>TP2010094</v>
      </c>
      <c r="G11" s="253" t="s">
        <v>1505</v>
      </c>
      <c r="H11" s="253"/>
      <c r="I11" s="242" t="s">
        <v>557</v>
      </c>
      <c r="J11" s="242">
        <v>200216</v>
      </c>
      <c r="K11" s="242">
        <v>879</v>
      </c>
      <c r="L11" s="242" t="s">
        <v>1219</v>
      </c>
      <c r="M11" s="242" t="s">
        <v>1266</v>
      </c>
      <c r="N11" s="242" t="s">
        <v>1267</v>
      </c>
      <c r="O11" s="242" t="s">
        <v>1215</v>
      </c>
      <c r="P11" s="243">
        <f>_xlfn.IFNA(VLOOKUP($B11,'Q2 2019 Initial PTP'!$F$1:$L$59,7,0),"Not Found in Future")</f>
        <v>42157</v>
      </c>
      <c r="Q11" s="251">
        <v>42157</v>
      </c>
      <c r="R11" s="243">
        <v>41791</v>
      </c>
      <c r="S11" s="243">
        <v>41325</v>
      </c>
      <c r="T11" s="242" t="s">
        <v>495</v>
      </c>
      <c r="U11" s="244">
        <v>10241314</v>
      </c>
      <c r="V11" s="242">
        <v>2013</v>
      </c>
      <c r="W11" s="245">
        <v>11587107</v>
      </c>
      <c r="X11" s="246">
        <v>10241314</v>
      </c>
      <c r="Y11" s="245"/>
      <c r="Z11" s="245"/>
      <c r="AA11" s="242" t="s">
        <v>1186</v>
      </c>
      <c r="AB11" s="242">
        <v>515242</v>
      </c>
      <c r="AC11" s="242" t="s">
        <v>1268</v>
      </c>
      <c r="AD11" s="242">
        <v>509758</v>
      </c>
      <c r="AE11" s="242" t="s">
        <v>1269</v>
      </c>
      <c r="AF11" s="247" t="s">
        <v>1270</v>
      </c>
      <c r="AG11" s="242">
        <v>138</v>
      </c>
      <c r="AH11" s="247"/>
      <c r="AI11" s="242">
        <v>9</v>
      </c>
      <c r="AJ11" s="242"/>
    </row>
    <row r="12" spans="1:36" ht="28.5">
      <c r="A12" s="253">
        <f>VLOOKUP(B12,Data!E:E,1,0)</f>
        <v>10646</v>
      </c>
      <c r="B12" s="242">
        <v>10646</v>
      </c>
      <c r="C12" s="242" t="s">
        <v>482</v>
      </c>
      <c r="D12" s="253" t="e">
        <f>VLOOKUP(I12,#REF!,1,0)</f>
        <v>#REF!</v>
      </c>
      <c r="E12" s="253" t="e">
        <f>VLOOKUP(I12,#REF!,1,0)</f>
        <v>#REF!</v>
      </c>
      <c r="F12" s="253" t="e">
        <f>VLOOKUP(I12,OKTCo!$A$3:$A$51,1,0)</f>
        <v>#N/A</v>
      </c>
      <c r="G12" s="253" t="s">
        <v>1505</v>
      </c>
      <c r="H12" s="253"/>
      <c r="I12" s="242" t="s">
        <v>508</v>
      </c>
      <c r="J12" s="242">
        <v>200216</v>
      </c>
      <c r="K12" s="242">
        <v>501</v>
      </c>
      <c r="L12" s="242" t="s">
        <v>1219</v>
      </c>
      <c r="M12" s="242" t="s">
        <v>1271</v>
      </c>
      <c r="N12" s="242" t="s">
        <v>1272</v>
      </c>
      <c r="O12" s="242" t="s">
        <v>1215</v>
      </c>
      <c r="P12" s="243">
        <f>_xlfn.IFNA(VLOOKUP($B12,'Q2 2019 Initial PTP'!$F$1:$L$59,7,0),"Not Found in Future")</f>
        <v>43231</v>
      </c>
      <c r="Q12" s="252">
        <v>43231</v>
      </c>
      <c r="R12" s="243">
        <v>43252</v>
      </c>
      <c r="S12" s="243">
        <v>41325</v>
      </c>
      <c r="T12" s="242" t="s">
        <v>495</v>
      </c>
      <c r="U12" s="244">
        <v>11980465</v>
      </c>
      <c r="V12" s="242">
        <v>2013</v>
      </c>
      <c r="W12" s="245">
        <v>13554796</v>
      </c>
      <c r="X12" s="246">
        <v>11980465</v>
      </c>
      <c r="Y12" s="245"/>
      <c r="Z12" s="245"/>
      <c r="AA12" s="242" t="s">
        <v>1187</v>
      </c>
      <c r="AB12" s="242">
        <v>509061</v>
      </c>
      <c r="AC12" s="242" t="s">
        <v>1273</v>
      </c>
      <c r="AD12" s="242">
        <v>509075</v>
      </c>
      <c r="AE12" s="242" t="s">
        <v>1274</v>
      </c>
      <c r="AF12" s="247" t="s">
        <v>1275</v>
      </c>
      <c r="AG12" s="242">
        <v>69</v>
      </c>
      <c r="AH12" s="247"/>
      <c r="AI12" s="242">
        <v>6.4</v>
      </c>
      <c r="AJ12" s="242"/>
    </row>
    <row r="13" spans="1:36">
      <c r="A13" s="253">
        <f>VLOOKUP(B13,Data!E:E,1,0)</f>
        <v>50336</v>
      </c>
      <c r="B13" s="242">
        <v>50336</v>
      </c>
      <c r="C13" s="242" t="s">
        <v>482</v>
      </c>
      <c r="D13" s="253" t="e">
        <f>VLOOKUP(I13,#REF!,1,0)</f>
        <v>#REF!</v>
      </c>
      <c r="E13" s="253" t="e">
        <f>VLOOKUP(I13,#REF!,1,0)</f>
        <v>#REF!</v>
      </c>
      <c r="F13" s="253" t="e">
        <f>VLOOKUP(I13,OKTCo!$A$3:$A$51,1,0)</f>
        <v>#N/A</v>
      </c>
      <c r="G13" s="253" t="s">
        <v>1505</v>
      </c>
      <c r="H13" s="253"/>
      <c r="I13" s="242" t="s">
        <v>519</v>
      </c>
      <c r="J13" s="242">
        <v>20122</v>
      </c>
      <c r="K13" s="242">
        <v>30298</v>
      </c>
      <c r="L13" s="242" t="s">
        <v>1219</v>
      </c>
      <c r="M13" s="242" t="s">
        <v>1276</v>
      </c>
      <c r="N13" s="242" t="s">
        <v>1277</v>
      </c>
      <c r="O13" s="242" t="s">
        <v>1215</v>
      </c>
      <c r="P13" s="243">
        <f>_xlfn.IFNA(VLOOKUP($B13,'Q2 2019 Initial PTP'!$F$1:$L$59,7,0),"Not Found in Future")</f>
        <v>42623</v>
      </c>
      <c r="Q13" s="251">
        <v>42623</v>
      </c>
      <c r="R13" s="243">
        <v>42522</v>
      </c>
      <c r="S13" s="243">
        <v>40588</v>
      </c>
      <c r="T13" s="242" t="s">
        <v>514</v>
      </c>
      <c r="U13" s="244">
        <v>1166400</v>
      </c>
      <c r="V13" s="242">
        <v>2014</v>
      </c>
      <c r="W13" s="245">
        <v>1287487</v>
      </c>
      <c r="X13" s="246">
        <v>1731419</v>
      </c>
      <c r="Y13" s="245"/>
      <c r="Z13" s="245"/>
      <c r="AA13" s="242" t="s">
        <v>1186</v>
      </c>
      <c r="AB13" s="242">
        <v>509071</v>
      </c>
      <c r="AC13" s="242" t="s">
        <v>1277</v>
      </c>
      <c r="AD13" s="242"/>
      <c r="AE13" s="242"/>
      <c r="AF13" s="247" t="s">
        <v>1278</v>
      </c>
      <c r="AG13" s="242">
        <v>138</v>
      </c>
      <c r="AH13" s="247"/>
      <c r="AI13" s="242"/>
      <c r="AJ13" s="242"/>
    </row>
    <row r="14" spans="1:36">
      <c r="A14" s="253">
        <f>VLOOKUP(B14,Data!E:E,1,0)</f>
        <v>10648</v>
      </c>
      <c r="B14" s="242">
        <v>10648</v>
      </c>
      <c r="C14" s="242" t="s">
        <v>482</v>
      </c>
      <c r="D14" s="253" t="e">
        <f>VLOOKUP(I14,#REF!,1,0)</f>
        <v>#REF!</v>
      </c>
      <c r="E14" s="253" t="e">
        <f>VLOOKUP(I14,#REF!,1,0)</f>
        <v>#REF!</v>
      </c>
      <c r="F14" s="253" t="e">
        <f>VLOOKUP(I14,OKTCo!$A$3:$A$51,1,0)</f>
        <v>#N/A</v>
      </c>
      <c r="G14" s="253" t="s">
        <v>1505</v>
      </c>
      <c r="H14" s="253"/>
      <c r="I14" s="242" t="s">
        <v>407</v>
      </c>
      <c r="J14" s="242">
        <v>200167</v>
      </c>
      <c r="K14" s="242">
        <v>503</v>
      </c>
      <c r="L14" s="242" t="s">
        <v>1219</v>
      </c>
      <c r="M14" s="242" t="s">
        <v>1279</v>
      </c>
      <c r="N14" s="242" t="s">
        <v>1280</v>
      </c>
      <c r="O14" s="242" t="s">
        <v>1215</v>
      </c>
      <c r="P14" s="243">
        <f>_xlfn.IFNA(VLOOKUP($B14,'Q2 2019 Initial PTP'!$F$1:$L$59,7,0),"Not Found in Future")</f>
        <v>42004</v>
      </c>
      <c r="Q14" s="251">
        <v>42004</v>
      </c>
      <c r="R14" s="243">
        <v>41426</v>
      </c>
      <c r="S14" s="243">
        <v>41008</v>
      </c>
      <c r="T14" s="242" t="s">
        <v>1226</v>
      </c>
      <c r="U14" s="244">
        <v>1004187</v>
      </c>
      <c r="V14" s="242">
        <v>2012</v>
      </c>
      <c r="W14" s="245">
        <v>1164549</v>
      </c>
      <c r="X14" s="246">
        <v>1004187</v>
      </c>
      <c r="Y14" s="245"/>
      <c r="Z14" s="245"/>
      <c r="AA14" s="242" t="s">
        <v>1186</v>
      </c>
      <c r="AB14" s="242">
        <v>508351</v>
      </c>
      <c r="AC14" s="242" t="s">
        <v>1281</v>
      </c>
      <c r="AD14" s="242">
        <v>508831</v>
      </c>
      <c r="AE14" s="242" t="s">
        <v>1282</v>
      </c>
      <c r="AF14" s="247" t="s">
        <v>1283</v>
      </c>
      <c r="AG14" s="242">
        <v>138</v>
      </c>
      <c r="AH14" s="247"/>
      <c r="AI14" s="242"/>
      <c r="AJ14" s="242"/>
    </row>
    <row r="15" spans="1:36">
      <c r="A15" s="253">
        <f>VLOOKUP(B15,Data!E:E,1,0)</f>
        <v>50531</v>
      </c>
      <c r="B15" s="242">
        <v>50531</v>
      </c>
      <c r="C15" s="242" t="s">
        <v>482</v>
      </c>
      <c r="D15" s="253" t="e">
        <f>VLOOKUP(I15,#REF!,1,0)</f>
        <v>#REF!</v>
      </c>
      <c r="E15" s="253" t="e">
        <f>VLOOKUP(I15,#REF!,1,0)</f>
        <v>#REF!</v>
      </c>
      <c r="F15" s="253" t="e">
        <f>VLOOKUP(I15,OKTCo!$A$3:$A$51,1,0)</f>
        <v>#N/A</v>
      </c>
      <c r="G15" s="253" t="s">
        <v>1505</v>
      </c>
      <c r="H15" s="253"/>
      <c r="I15" s="242" t="s">
        <v>407</v>
      </c>
      <c r="J15" s="242">
        <v>200216</v>
      </c>
      <c r="K15" s="242">
        <v>30436</v>
      </c>
      <c r="L15" s="242" t="s">
        <v>1219</v>
      </c>
      <c r="M15" s="242" t="s">
        <v>1284</v>
      </c>
      <c r="N15" s="242" t="s">
        <v>418</v>
      </c>
      <c r="O15" s="242" t="s">
        <v>1215</v>
      </c>
      <c r="P15" s="243">
        <f>_xlfn.IFNA(VLOOKUP($B15,'Q2 2019 Initial PTP'!$F$1:$L$59,7,0),"Not Found in Future")</f>
        <v>42004</v>
      </c>
      <c r="Q15" s="251">
        <v>42004</v>
      </c>
      <c r="R15" s="243">
        <v>42522</v>
      </c>
      <c r="S15" s="243">
        <v>41325</v>
      </c>
      <c r="T15" s="242" t="s">
        <v>495</v>
      </c>
      <c r="U15" s="244">
        <v>1000000</v>
      </c>
      <c r="V15" s="242">
        <v>2013</v>
      </c>
      <c r="W15" s="245">
        <v>1131408</v>
      </c>
      <c r="X15" s="246">
        <v>1000000</v>
      </c>
      <c r="Y15" s="245"/>
      <c r="Z15" s="245"/>
      <c r="AA15" s="242" t="s">
        <v>1186</v>
      </c>
      <c r="AB15" s="242">
        <v>508560</v>
      </c>
      <c r="AC15" s="242" t="s">
        <v>1285</v>
      </c>
      <c r="AD15" s="242">
        <v>508351</v>
      </c>
      <c r="AE15" s="242" t="s">
        <v>1281</v>
      </c>
      <c r="AF15" s="247" t="s">
        <v>1286</v>
      </c>
      <c r="AG15" s="242">
        <v>138</v>
      </c>
      <c r="AH15" s="247"/>
      <c r="AI15" s="242"/>
      <c r="AJ15" s="242"/>
    </row>
    <row r="16" spans="1:36" ht="28.5">
      <c r="A16" s="253">
        <f>VLOOKUP(B16,Data!E:E,1,0)</f>
        <v>50607</v>
      </c>
      <c r="B16" s="242">
        <v>50607</v>
      </c>
      <c r="C16" s="242"/>
      <c r="D16" s="253" t="e">
        <f>VLOOKUP(I16,#REF!,1,0)</f>
        <v>#REF!</v>
      </c>
      <c r="E16" s="253" t="e">
        <f>VLOOKUP(I16,#REF!,1,0)</f>
        <v>#REF!</v>
      </c>
      <c r="F16" s="253" t="e">
        <f>VLOOKUP(I16,OKTCo!$A$3:$A$51,1,0)</f>
        <v>#N/A</v>
      </c>
      <c r="G16" s="253" t="s">
        <v>1505</v>
      </c>
      <c r="H16" s="253"/>
      <c r="I16" s="242" t="s">
        <v>524</v>
      </c>
      <c r="J16" s="242">
        <v>200231</v>
      </c>
      <c r="K16" s="242">
        <v>30495</v>
      </c>
      <c r="L16" s="242" t="s">
        <v>1219</v>
      </c>
      <c r="M16" s="242" t="s">
        <v>1292</v>
      </c>
      <c r="N16" s="242" t="s">
        <v>1293</v>
      </c>
      <c r="O16" s="242" t="s">
        <v>1215</v>
      </c>
      <c r="P16" s="243">
        <f>_xlfn.IFNA(VLOOKUP($B16,'Q2 2019 Initial PTP'!$F$1:$L$59,7,0),"Not Found in Future")</f>
        <v>42489</v>
      </c>
      <c r="Q16" s="251">
        <v>42489</v>
      </c>
      <c r="R16" s="243">
        <v>41426</v>
      </c>
      <c r="S16" s="243">
        <v>41540</v>
      </c>
      <c r="T16" s="242" t="s">
        <v>495</v>
      </c>
      <c r="U16" s="244">
        <v>30369537</v>
      </c>
      <c r="V16" s="242">
        <v>2013</v>
      </c>
      <c r="W16" s="245">
        <v>34360344</v>
      </c>
      <c r="X16" s="246">
        <v>22851755</v>
      </c>
      <c r="Y16" s="245"/>
      <c r="Z16" s="245"/>
      <c r="AA16" s="242" t="s">
        <v>1186</v>
      </c>
      <c r="AB16" s="242">
        <v>999113</v>
      </c>
      <c r="AC16" s="242" t="s">
        <v>1294</v>
      </c>
      <c r="AD16" s="242">
        <v>999114</v>
      </c>
      <c r="AE16" s="242"/>
      <c r="AF16" s="247" t="s">
        <v>1295</v>
      </c>
      <c r="AG16" s="242" t="s">
        <v>1296</v>
      </c>
      <c r="AH16" s="247"/>
      <c r="AI16" s="242"/>
      <c r="AJ16" s="242"/>
    </row>
    <row r="17" spans="1:36" ht="28.5">
      <c r="A17" s="253">
        <f>VLOOKUP(B17,Data!E:E,1,0)</f>
        <v>50615</v>
      </c>
      <c r="B17" s="242">
        <v>50615</v>
      </c>
      <c r="C17" s="242"/>
      <c r="D17" s="253" t="e">
        <f>VLOOKUP(I17,#REF!,1,0)</f>
        <v>#REF!</v>
      </c>
      <c r="E17" s="253" t="e">
        <f>VLOOKUP(I17,#REF!,1,0)</f>
        <v>#REF!</v>
      </c>
      <c r="F17" s="253" t="e">
        <f>VLOOKUP(I17,OKTCo!$A$3:$A$51,1,0)</f>
        <v>#N/A</v>
      </c>
      <c r="G17" s="253" t="s">
        <v>1505</v>
      </c>
      <c r="H17" s="253"/>
      <c r="I17" s="242" t="s">
        <v>524</v>
      </c>
      <c r="J17" s="242">
        <v>200231</v>
      </c>
      <c r="K17" s="242">
        <v>30495</v>
      </c>
      <c r="L17" s="242" t="s">
        <v>1219</v>
      </c>
      <c r="M17" s="242" t="s">
        <v>1292</v>
      </c>
      <c r="N17" s="242" t="s">
        <v>1297</v>
      </c>
      <c r="O17" s="242" t="s">
        <v>1215</v>
      </c>
      <c r="P17" s="243">
        <f>_xlfn.IFNA(VLOOKUP($B17,'Q2 2019 Initial PTP'!$F$1:$L$59,7,0),"Not Found in Future")</f>
        <v>42489</v>
      </c>
      <c r="Q17" s="251">
        <v>42489</v>
      </c>
      <c r="R17" s="243">
        <v>41426</v>
      </c>
      <c r="S17" s="243">
        <v>41540</v>
      </c>
      <c r="T17" s="242" t="s">
        <v>495</v>
      </c>
      <c r="U17" s="244">
        <v>21508234</v>
      </c>
      <c r="V17" s="242">
        <v>2013</v>
      </c>
      <c r="W17" s="245">
        <v>24334593</v>
      </c>
      <c r="X17" s="246">
        <v>32212715</v>
      </c>
      <c r="Y17" s="245"/>
      <c r="Z17" s="245"/>
      <c r="AA17" s="242" t="s">
        <v>1186</v>
      </c>
      <c r="AB17" s="242">
        <v>999113</v>
      </c>
      <c r="AC17" s="242" t="s">
        <v>1294</v>
      </c>
      <c r="AD17" s="242"/>
      <c r="AE17" s="242"/>
      <c r="AF17" s="247" t="s">
        <v>1298</v>
      </c>
      <c r="AG17" s="242">
        <v>500</v>
      </c>
      <c r="AH17" s="247"/>
      <c r="AI17" s="242"/>
      <c r="AJ17" s="242"/>
    </row>
    <row r="18" spans="1:36">
      <c r="A18" s="253" t="e">
        <f>VLOOKUP(B18,Data!E:E,1,0)</f>
        <v>#N/A</v>
      </c>
      <c r="B18" s="242">
        <v>51448</v>
      </c>
      <c r="C18" s="242" t="s">
        <v>482</v>
      </c>
      <c r="D18" s="253" t="e">
        <f>VLOOKUP(I18,#REF!,1,0)</f>
        <v>#REF!</v>
      </c>
      <c r="E18" s="253" t="e">
        <f>VLOOKUP(I18,#REF!,1,0)</f>
        <v>#REF!</v>
      </c>
      <c r="F18" s="253" t="e">
        <f>VLOOKUP(I18,OKTCo!$A$3:$A$51,1,0)</f>
        <v>#N/A</v>
      </c>
      <c r="G18" s="253" t="s">
        <v>1505</v>
      </c>
      <c r="H18" s="253"/>
      <c r="I18" s="242" t="s">
        <v>614</v>
      </c>
      <c r="J18" s="242">
        <v>200386</v>
      </c>
      <c r="K18" s="242">
        <v>31005</v>
      </c>
      <c r="L18" s="242" t="s">
        <v>1219</v>
      </c>
      <c r="M18" s="242" t="s">
        <v>1485</v>
      </c>
      <c r="N18" s="242" t="s">
        <v>261</v>
      </c>
      <c r="O18" s="242" t="s">
        <v>1215</v>
      </c>
      <c r="P18" s="243">
        <f>_xlfn.IFNA(VLOOKUP($B18,'Q2 2019 Initial PTP'!$F$1:$L$59,7,0),"Not Found in Future")</f>
        <v>43245</v>
      </c>
      <c r="Q18" s="252">
        <v>43245</v>
      </c>
      <c r="R18" s="243">
        <v>42887</v>
      </c>
      <c r="S18" s="243">
        <v>42507</v>
      </c>
      <c r="T18" s="242" t="s">
        <v>1216</v>
      </c>
      <c r="U18" s="244">
        <v>2904911</v>
      </c>
      <c r="V18" s="242">
        <v>2016</v>
      </c>
      <c r="W18" s="245">
        <v>3051972</v>
      </c>
      <c r="X18" s="246">
        <v>2904911</v>
      </c>
      <c r="Y18" s="245"/>
      <c r="Z18" s="245"/>
      <c r="AA18" s="242" t="s">
        <v>1188</v>
      </c>
      <c r="AB18" s="242">
        <v>511458</v>
      </c>
      <c r="AC18" s="242" t="s">
        <v>1299</v>
      </c>
      <c r="AD18" s="242">
        <v>511459</v>
      </c>
      <c r="AE18" s="242" t="s">
        <v>1300</v>
      </c>
      <c r="AF18" s="247" t="s">
        <v>1301</v>
      </c>
      <c r="AG18" s="242">
        <v>138</v>
      </c>
      <c r="AH18" s="247"/>
      <c r="AI18" s="242"/>
      <c r="AJ18" s="242"/>
    </row>
    <row r="19" spans="1:36" ht="28.5">
      <c r="A19" s="253">
        <f>VLOOKUP(B19,Data!E:E,1,0)</f>
        <v>10583</v>
      </c>
      <c r="B19" s="242">
        <v>10583</v>
      </c>
      <c r="C19" s="242" t="s">
        <v>482</v>
      </c>
      <c r="D19" s="253" t="e">
        <f>VLOOKUP(I19,#REF!,1,0)</f>
        <v>#REF!</v>
      </c>
      <c r="E19" s="253" t="e">
        <f>VLOOKUP(I19,#REF!,1,0)</f>
        <v>#REF!</v>
      </c>
      <c r="F19" s="253" t="e">
        <f>VLOOKUP(I19,OKTCo!$A$3:$A$51,1,0)</f>
        <v>#N/A</v>
      </c>
      <c r="G19" s="253" t="s">
        <v>1505</v>
      </c>
      <c r="H19" s="253"/>
      <c r="I19" s="242" t="s">
        <v>531</v>
      </c>
      <c r="J19" s="242">
        <v>200216</v>
      </c>
      <c r="K19" s="242">
        <v>451</v>
      </c>
      <c r="L19" s="242" t="s">
        <v>1219</v>
      </c>
      <c r="M19" s="242" t="s">
        <v>1302</v>
      </c>
      <c r="N19" s="242" t="s">
        <v>1303</v>
      </c>
      <c r="O19" s="242" t="s">
        <v>1215</v>
      </c>
      <c r="P19" s="243">
        <f>_xlfn.IFNA(VLOOKUP($B19,'Q2 2019 Initial PTP'!$F$1:$L$59,7,0),"Not Found in Future")</f>
        <v>42822</v>
      </c>
      <c r="Q19" s="251">
        <v>42822</v>
      </c>
      <c r="R19" s="243">
        <v>41426</v>
      </c>
      <c r="S19" s="243">
        <v>41325</v>
      </c>
      <c r="T19" s="242" t="s">
        <v>495</v>
      </c>
      <c r="U19" s="244">
        <v>12705537</v>
      </c>
      <c r="V19" s="242">
        <v>2013</v>
      </c>
      <c r="W19" s="245">
        <v>14375149</v>
      </c>
      <c r="X19" s="246">
        <v>12705537</v>
      </c>
      <c r="Y19" s="245"/>
      <c r="Z19" s="245"/>
      <c r="AA19" s="242" t="s">
        <v>1186</v>
      </c>
      <c r="AB19" s="242">
        <v>506944</v>
      </c>
      <c r="AC19" s="242" t="s">
        <v>1304</v>
      </c>
      <c r="AD19" s="242">
        <v>504020</v>
      </c>
      <c r="AE19" s="242" t="s">
        <v>1305</v>
      </c>
      <c r="AF19" s="247" t="s">
        <v>1306</v>
      </c>
      <c r="AG19" s="242">
        <v>161</v>
      </c>
      <c r="AH19" s="247"/>
      <c r="AI19" s="242">
        <v>11.1</v>
      </c>
      <c r="AJ19" s="242"/>
    </row>
    <row r="20" spans="1:36" ht="42.75">
      <c r="A20" s="253">
        <f>VLOOKUP(B20,Data!E:E,1,0)</f>
        <v>50413</v>
      </c>
      <c r="B20" s="242">
        <v>50413</v>
      </c>
      <c r="C20" s="242" t="s">
        <v>482</v>
      </c>
      <c r="D20" s="253" t="e">
        <f>VLOOKUP(I20,#REF!,1,0)</f>
        <v>#REF!</v>
      </c>
      <c r="E20" s="253" t="e">
        <f>VLOOKUP(I20,#REF!,1,0)</f>
        <v>#REF!</v>
      </c>
      <c r="F20" s="253" t="str">
        <f>VLOOKUP(I20,OKTCo!$A$3:$A$51,1,0)</f>
        <v>TP2011150</v>
      </c>
      <c r="G20" s="253" t="s">
        <v>1505</v>
      </c>
      <c r="H20" s="253"/>
      <c r="I20" s="242" t="s">
        <v>481</v>
      </c>
      <c r="J20" s="242">
        <v>200255</v>
      </c>
      <c r="K20" s="242">
        <v>30361</v>
      </c>
      <c r="L20" s="242" t="s">
        <v>1219</v>
      </c>
      <c r="M20" s="242" t="s">
        <v>1287</v>
      </c>
      <c r="N20" s="242" t="s">
        <v>1307</v>
      </c>
      <c r="O20" s="242" t="s">
        <v>1215</v>
      </c>
      <c r="P20" s="243">
        <f>_xlfn.IFNA(VLOOKUP($B20,'Q2 2019 Initial PTP'!$F$1:$L$59,7,0),"Not Found in Future")</f>
        <v>43076</v>
      </c>
      <c r="Q20" s="251">
        <v>43076</v>
      </c>
      <c r="R20" s="243">
        <v>43160</v>
      </c>
      <c r="S20" s="243">
        <v>41676</v>
      </c>
      <c r="T20" s="242" t="s">
        <v>1288</v>
      </c>
      <c r="U20" s="244">
        <v>65082311</v>
      </c>
      <c r="V20" s="242">
        <v>2017</v>
      </c>
      <c r="W20" s="245">
        <v>66709369</v>
      </c>
      <c r="X20" s="246">
        <v>65082311</v>
      </c>
      <c r="Y20" s="245"/>
      <c r="Z20" s="245"/>
      <c r="AA20" s="242" t="s">
        <v>1186</v>
      </c>
      <c r="AB20" s="242">
        <v>700345</v>
      </c>
      <c r="AC20" s="242" t="s">
        <v>1289</v>
      </c>
      <c r="AD20" s="242">
        <v>515800</v>
      </c>
      <c r="AE20" s="242" t="s">
        <v>1290</v>
      </c>
      <c r="AF20" s="247" t="s">
        <v>1308</v>
      </c>
      <c r="AG20" s="242">
        <v>345</v>
      </c>
      <c r="AH20" s="247">
        <v>72</v>
      </c>
      <c r="AI20" s="242"/>
      <c r="AJ20" s="242"/>
    </row>
    <row r="21" spans="1:36" ht="42.75">
      <c r="A21" s="253">
        <f>VLOOKUP(B21,Data!E:E,1,0)</f>
        <v>50414</v>
      </c>
      <c r="B21" s="242">
        <v>50414</v>
      </c>
      <c r="C21" s="242" t="s">
        <v>482</v>
      </c>
      <c r="D21" s="253" t="e">
        <f>VLOOKUP(I21,#REF!,1,0)</f>
        <v>#REF!</v>
      </c>
      <c r="E21" s="253" t="e">
        <f>VLOOKUP(I21,#REF!,1,0)</f>
        <v>#REF!</v>
      </c>
      <c r="F21" s="253" t="str">
        <f>VLOOKUP(I21,OKTCo!$A$3:$A$51,1,0)</f>
        <v>TP2011150</v>
      </c>
      <c r="G21" s="253" t="s">
        <v>1505</v>
      </c>
      <c r="H21" s="253"/>
      <c r="I21" s="242" t="s">
        <v>481</v>
      </c>
      <c r="J21" s="242">
        <v>200255</v>
      </c>
      <c r="K21" s="242">
        <v>30361</v>
      </c>
      <c r="L21" s="242" t="s">
        <v>1219</v>
      </c>
      <c r="M21" s="242" t="s">
        <v>1287</v>
      </c>
      <c r="N21" s="242" t="s">
        <v>1309</v>
      </c>
      <c r="O21" s="242" t="s">
        <v>1215</v>
      </c>
      <c r="P21" s="243">
        <f>_xlfn.IFNA(VLOOKUP($B21,'Q2 2019 Initial PTP'!$F$1:$L$59,7,0),"Not Found in Future")</f>
        <v>43076</v>
      </c>
      <c r="Q21" s="251">
        <v>43076</v>
      </c>
      <c r="R21" s="243">
        <v>43160</v>
      </c>
      <c r="S21" s="243">
        <v>41676</v>
      </c>
      <c r="T21" s="242" t="s">
        <v>1288</v>
      </c>
      <c r="U21" s="244">
        <v>17471695</v>
      </c>
      <c r="V21" s="242">
        <v>2017</v>
      </c>
      <c r="W21" s="245">
        <v>17908487</v>
      </c>
      <c r="X21" s="246">
        <v>17471695</v>
      </c>
      <c r="Y21" s="245"/>
      <c r="Z21" s="245"/>
      <c r="AA21" s="242" t="s">
        <v>1186</v>
      </c>
      <c r="AB21" s="242">
        <v>700345</v>
      </c>
      <c r="AC21" s="242" t="s">
        <v>1289</v>
      </c>
      <c r="AD21" s="242">
        <v>700231</v>
      </c>
      <c r="AE21" s="242" t="s">
        <v>480</v>
      </c>
      <c r="AF21" s="247" t="s">
        <v>1310</v>
      </c>
      <c r="AG21" s="242" t="s">
        <v>1291</v>
      </c>
      <c r="AH21" s="247"/>
      <c r="AI21" s="242"/>
      <c r="AJ21" s="242"/>
    </row>
    <row r="22" spans="1:36" ht="28.5">
      <c r="A22" s="253">
        <f>VLOOKUP(B22,Data!E:E,1,0)</f>
        <v>50768</v>
      </c>
      <c r="B22" s="242">
        <v>50768</v>
      </c>
      <c r="C22" s="242" t="s">
        <v>482</v>
      </c>
      <c r="D22" s="253" t="e">
        <f>VLOOKUP(I22,#REF!,1,0)</f>
        <v>#REF!</v>
      </c>
      <c r="E22" s="253" t="e">
        <f>VLOOKUP(I22,#REF!,1,0)</f>
        <v>#REF!</v>
      </c>
      <c r="F22" s="253" t="str">
        <f>VLOOKUP(I22,OKTCo!$A$3:$A$51,1,0)</f>
        <v>TP2011150</v>
      </c>
      <c r="G22" s="253" t="s">
        <v>1505</v>
      </c>
      <c r="H22" s="253"/>
      <c r="I22" s="242" t="s">
        <v>481</v>
      </c>
      <c r="J22" s="242">
        <v>200255</v>
      </c>
      <c r="K22" s="242">
        <v>30361</v>
      </c>
      <c r="L22" s="242" t="s">
        <v>1219</v>
      </c>
      <c r="M22" s="242" t="s">
        <v>1287</v>
      </c>
      <c r="N22" s="242" t="s">
        <v>480</v>
      </c>
      <c r="O22" s="242" t="s">
        <v>1215</v>
      </c>
      <c r="P22" s="243">
        <f>_xlfn.IFNA(VLOOKUP($B22,'Q2 2019 Initial PTP'!$F$1:$L$59,7,0),"Not Found in Future")</f>
        <v>43076</v>
      </c>
      <c r="Q22" s="251">
        <v>43076</v>
      </c>
      <c r="R22" s="243">
        <v>43160</v>
      </c>
      <c r="S22" s="243">
        <v>41676</v>
      </c>
      <c r="T22" s="242" t="s">
        <v>1288</v>
      </c>
      <c r="U22" s="244">
        <v>1270623</v>
      </c>
      <c r="V22" s="242">
        <v>2017</v>
      </c>
      <c r="W22" s="245">
        <v>1302389</v>
      </c>
      <c r="X22" s="246">
        <v>1270623</v>
      </c>
      <c r="Y22" s="245"/>
      <c r="Z22" s="245"/>
      <c r="AA22" s="242" t="s">
        <v>1186</v>
      </c>
      <c r="AB22" s="242">
        <v>700345</v>
      </c>
      <c r="AC22" s="242" t="s">
        <v>1289</v>
      </c>
      <c r="AD22" s="242"/>
      <c r="AE22" s="242"/>
      <c r="AF22" s="247" t="s">
        <v>1311</v>
      </c>
      <c r="AG22" s="242">
        <v>230</v>
      </c>
      <c r="AH22" s="247">
        <v>2</v>
      </c>
      <c r="AI22" s="242"/>
      <c r="AJ22" s="242"/>
    </row>
    <row r="23" spans="1:36">
      <c r="A23" s="253">
        <f>VLOOKUP(B23,Data!E:E,1,0)</f>
        <v>51047</v>
      </c>
      <c r="B23" s="242">
        <v>51047</v>
      </c>
      <c r="C23" s="242" t="s">
        <v>1239</v>
      </c>
      <c r="D23" s="253" t="e">
        <f>VLOOKUP(I23,#REF!,1,0)</f>
        <v>#REF!</v>
      </c>
      <c r="E23" s="253" t="e">
        <f>VLOOKUP(I23,#REF!,1,0)</f>
        <v>#REF!</v>
      </c>
      <c r="F23" s="253" t="str">
        <f>VLOOKUP(I23,OKTCo!$A$3:$A$51,1,0)</f>
        <v>TP2012055</v>
      </c>
      <c r="G23" s="253" t="s">
        <v>1505</v>
      </c>
      <c r="H23" s="253"/>
      <c r="I23" s="242" t="s">
        <v>1180</v>
      </c>
      <c r="J23" s="242">
        <v>200272</v>
      </c>
      <c r="K23" s="242">
        <v>30770</v>
      </c>
      <c r="L23" s="242" t="s">
        <v>1219</v>
      </c>
      <c r="M23" s="242" t="s">
        <v>1486</v>
      </c>
      <c r="N23" s="242" t="s">
        <v>1312</v>
      </c>
      <c r="O23" s="242" t="s">
        <v>1242</v>
      </c>
      <c r="P23" s="243">
        <f>_xlfn.IFNA(VLOOKUP($B23,'Q2 2019 Initial PTP'!$F$1:$L$59,7,0),"Not Found in Future")</f>
        <v>41426</v>
      </c>
      <c r="Q23" s="251">
        <v>41426</v>
      </c>
      <c r="R23" s="243">
        <v>42156</v>
      </c>
      <c r="S23" s="243">
        <v>41778</v>
      </c>
      <c r="T23" s="242" t="s">
        <v>451</v>
      </c>
      <c r="U23" s="244">
        <v>4100000</v>
      </c>
      <c r="V23" s="242">
        <v>2014</v>
      </c>
      <c r="W23" s="245">
        <v>4525633</v>
      </c>
      <c r="X23" s="246">
        <v>4100000</v>
      </c>
      <c r="Y23" s="245">
        <v>4086696</v>
      </c>
      <c r="Z23" s="245" t="s">
        <v>1243</v>
      </c>
      <c r="AA23" s="242" t="s">
        <v>1186</v>
      </c>
      <c r="AB23" s="242">
        <v>511561</v>
      </c>
      <c r="AC23" s="242"/>
      <c r="AD23" s="242">
        <v>521001</v>
      </c>
      <c r="AE23" s="242" t="s">
        <v>1313</v>
      </c>
      <c r="AF23" s="247" t="s">
        <v>178</v>
      </c>
      <c r="AG23" s="242">
        <v>138</v>
      </c>
      <c r="AH23" s="247"/>
      <c r="AI23" s="242"/>
      <c r="AJ23" s="242"/>
    </row>
    <row r="24" spans="1:36" ht="28.5">
      <c r="A24" s="253">
        <f>VLOOKUP(B24,Data!E:E,1,0)</f>
        <v>50567</v>
      </c>
      <c r="B24" s="242">
        <v>50567</v>
      </c>
      <c r="C24" s="242" t="s">
        <v>482</v>
      </c>
      <c r="D24" s="253" t="e">
        <f>VLOOKUP(I24,#REF!,1,0)</f>
        <v>#REF!</v>
      </c>
      <c r="E24" s="253" t="e">
        <f>VLOOKUP(I24,#REF!,1,0)</f>
        <v>#REF!</v>
      </c>
      <c r="F24" s="253" t="e">
        <f>VLOOKUP(I24,OKTCo!$A$3:$A$51,1,0)</f>
        <v>#N/A</v>
      </c>
      <c r="G24" s="253" t="s">
        <v>1505</v>
      </c>
      <c r="H24" s="253"/>
      <c r="I24" s="242" t="s">
        <v>535</v>
      </c>
      <c r="J24" s="242">
        <v>200216</v>
      </c>
      <c r="K24" s="242">
        <v>30471</v>
      </c>
      <c r="L24" s="242" t="s">
        <v>1219</v>
      </c>
      <c r="M24" s="242" t="s">
        <v>1314</v>
      </c>
      <c r="N24" s="242" t="s">
        <v>1315</v>
      </c>
      <c r="O24" s="242" t="s">
        <v>1215</v>
      </c>
      <c r="P24" s="243">
        <f>_xlfn.IFNA(VLOOKUP($B24,'Q2 2019 Initial PTP'!$F$1:$L$59,7,0),"Not Found in Future")</f>
        <v>42160</v>
      </c>
      <c r="Q24" s="251">
        <v>42160</v>
      </c>
      <c r="R24" s="243">
        <v>41426</v>
      </c>
      <c r="S24" s="243">
        <v>41325</v>
      </c>
      <c r="T24" s="242" t="s">
        <v>495</v>
      </c>
      <c r="U24" s="244">
        <v>16548317</v>
      </c>
      <c r="V24" s="242">
        <v>2013</v>
      </c>
      <c r="W24" s="245">
        <v>18722901</v>
      </c>
      <c r="X24" s="246">
        <v>16548317</v>
      </c>
      <c r="Y24" s="245">
        <v>15777911</v>
      </c>
      <c r="Z24" s="245" t="s">
        <v>1243</v>
      </c>
      <c r="AA24" s="242" t="s">
        <v>1186</v>
      </c>
      <c r="AB24" s="242">
        <v>508067</v>
      </c>
      <c r="AC24" s="242" t="s">
        <v>1316</v>
      </c>
      <c r="AD24" s="242">
        <v>508289</v>
      </c>
      <c r="AE24" s="242" t="s">
        <v>1317</v>
      </c>
      <c r="AF24" s="247" t="s">
        <v>1318</v>
      </c>
      <c r="AG24" s="242">
        <v>69</v>
      </c>
      <c r="AH24" s="247">
        <v>13.2</v>
      </c>
      <c r="AI24" s="242"/>
      <c r="AJ24" s="242"/>
    </row>
    <row r="25" spans="1:36">
      <c r="A25" s="253">
        <f>VLOOKUP(B25,Data!E:E,1,0)</f>
        <v>10615</v>
      </c>
      <c r="B25" s="242">
        <v>10615</v>
      </c>
      <c r="C25" s="242" t="s">
        <v>482</v>
      </c>
      <c r="D25" s="253" t="e">
        <f>VLOOKUP(I25,#REF!,1,0)</f>
        <v>#REF!</v>
      </c>
      <c r="E25" s="253" t="e">
        <f>VLOOKUP(I25,#REF!,1,0)</f>
        <v>#REF!</v>
      </c>
      <c r="F25" s="253" t="e">
        <f>VLOOKUP(I25,OKTCo!$A$3:$A$51,1,0)</f>
        <v>#N/A</v>
      </c>
      <c r="G25" s="253" t="s">
        <v>1505</v>
      </c>
      <c r="H25" s="253"/>
      <c r="I25" s="242" t="s">
        <v>542</v>
      </c>
      <c r="J25" s="242">
        <v>200216</v>
      </c>
      <c r="K25" s="242">
        <v>478</v>
      </c>
      <c r="L25" s="242" t="s">
        <v>1219</v>
      </c>
      <c r="M25" s="242" t="s">
        <v>1319</v>
      </c>
      <c r="N25" s="242" t="s">
        <v>1320</v>
      </c>
      <c r="O25" s="242" t="s">
        <v>1215</v>
      </c>
      <c r="P25" s="243">
        <f>_xlfn.IFNA(VLOOKUP($B25,'Q2 2019 Initial PTP'!$F$1:$L$59,7,0),"Not Found in Future")</f>
        <v>42473</v>
      </c>
      <c r="Q25" s="251">
        <v>42473</v>
      </c>
      <c r="R25" s="243">
        <v>41426</v>
      </c>
      <c r="S25" s="243">
        <v>41325</v>
      </c>
      <c r="T25" s="242" t="s">
        <v>495</v>
      </c>
      <c r="U25" s="244">
        <v>1221505</v>
      </c>
      <c r="V25" s="242">
        <v>2013</v>
      </c>
      <c r="W25" s="245">
        <v>1382021</v>
      </c>
      <c r="X25" s="246">
        <v>1221505</v>
      </c>
      <c r="Y25" s="245"/>
      <c r="Z25" s="245"/>
      <c r="AA25" s="242" t="s">
        <v>1186</v>
      </c>
      <c r="AB25" s="242">
        <v>507728</v>
      </c>
      <c r="AC25" s="242" t="s">
        <v>1321</v>
      </c>
      <c r="AD25" s="242">
        <v>507754</v>
      </c>
      <c r="AE25" s="242" t="s">
        <v>1322</v>
      </c>
      <c r="AF25" s="247" t="s">
        <v>1323</v>
      </c>
      <c r="AG25" s="242">
        <v>69</v>
      </c>
      <c r="AH25" s="247"/>
      <c r="AI25" s="242">
        <v>2.2999999999999998</v>
      </c>
      <c r="AJ25" s="242"/>
    </row>
    <row r="26" spans="1:36">
      <c r="A26" s="253">
        <f>VLOOKUP(B26,Data!E:E,1,0)</f>
        <v>10657</v>
      </c>
      <c r="B26" s="242">
        <v>10657</v>
      </c>
      <c r="C26" s="242" t="s">
        <v>482</v>
      </c>
      <c r="D26" s="253" t="e">
        <f>VLOOKUP(I26,#REF!,1,0)</f>
        <v>#REF!</v>
      </c>
      <c r="E26" s="253" t="e">
        <f>VLOOKUP(I26,#REF!,1,0)</f>
        <v>#REF!</v>
      </c>
      <c r="F26" s="253" t="e">
        <f>VLOOKUP(I26,OKTCo!$A$3:$A$51,1,0)</f>
        <v>#N/A</v>
      </c>
      <c r="G26" s="253" t="s">
        <v>1505</v>
      </c>
      <c r="H26" s="253"/>
      <c r="I26" s="242" t="s">
        <v>542</v>
      </c>
      <c r="J26" s="242">
        <v>200246</v>
      </c>
      <c r="K26" s="242">
        <v>512</v>
      </c>
      <c r="L26" s="242" t="s">
        <v>1219</v>
      </c>
      <c r="M26" s="242" t="s">
        <v>1324</v>
      </c>
      <c r="N26" s="242" t="s">
        <v>1325</v>
      </c>
      <c r="O26" s="242" t="s">
        <v>1215</v>
      </c>
      <c r="P26" s="243">
        <f>_xlfn.IFNA(VLOOKUP($B26,'Q2 2019 Initial PTP'!$F$1:$L$59,7,0),"Not Found in Future")</f>
        <v>42473</v>
      </c>
      <c r="Q26" s="251">
        <v>42473</v>
      </c>
      <c r="R26" s="243">
        <v>41791</v>
      </c>
      <c r="S26" s="243">
        <v>41689</v>
      </c>
      <c r="T26" s="242" t="s">
        <v>564</v>
      </c>
      <c r="U26" s="244">
        <v>8174689</v>
      </c>
      <c r="V26" s="242">
        <v>2014</v>
      </c>
      <c r="W26" s="245">
        <v>9023327</v>
      </c>
      <c r="X26" s="246">
        <v>8174689</v>
      </c>
      <c r="Y26" s="245"/>
      <c r="Z26" s="245"/>
      <c r="AA26" s="242" t="s">
        <v>1186</v>
      </c>
      <c r="AB26" s="242">
        <v>507723</v>
      </c>
      <c r="AC26" s="242" t="s">
        <v>1326</v>
      </c>
      <c r="AD26" s="242">
        <v>507728</v>
      </c>
      <c r="AE26" s="242" t="s">
        <v>1321</v>
      </c>
      <c r="AF26" s="247" t="s">
        <v>1327</v>
      </c>
      <c r="AG26" s="242">
        <v>69</v>
      </c>
      <c r="AH26" s="247">
        <v>2</v>
      </c>
      <c r="AI26" s="242"/>
      <c r="AJ26" s="242"/>
    </row>
    <row r="27" spans="1:36">
      <c r="A27" s="253">
        <f>VLOOKUP(B27,Data!E:E,1,0)</f>
        <v>50568</v>
      </c>
      <c r="B27" s="242">
        <v>50568</v>
      </c>
      <c r="C27" s="242" t="s">
        <v>482</v>
      </c>
      <c r="D27" s="253" t="e">
        <f>VLOOKUP(I27,#REF!,1,0)</f>
        <v>#REF!</v>
      </c>
      <c r="E27" s="253" t="e">
        <f>VLOOKUP(I27,#REF!,1,0)</f>
        <v>#REF!</v>
      </c>
      <c r="F27" s="253" t="e">
        <f>VLOOKUP(I27,OKTCo!$A$3:$A$51,1,0)</f>
        <v>#N/A</v>
      </c>
      <c r="G27" s="253" t="s">
        <v>1505</v>
      </c>
      <c r="H27" s="253"/>
      <c r="I27" s="242" t="s">
        <v>548</v>
      </c>
      <c r="J27" s="242">
        <v>200216</v>
      </c>
      <c r="K27" s="242">
        <v>30472</v>
      </c>
      <c r="L27" s="242" t="s">
        <v>1219</v>
      </c>
      <c r="M27" s="242" t="s">
        <v>1328</v>
      </c>
      <c r="N27" s="242" t="s">
        <v>1329</v>
      </c>
      <c r="O27" s="242" t="s">
        <v>1215</v>
      </c>
      <c r="P27" s="243">
        <f>_xlfn.IFNA(VLOOKUP($B27,'Q2 2019 Initial PTP'!$F$1:$L$59,7,0),"Not Found in Future")</f>
        <v>42180</v>
      </c>
      <c r="Q27" s="251">
        <v>42180</v>
      </c>
      <c r="R27" s="243">
        <v>41426</v>
      </c>
      <c r="S27" s="243">
        <v>41325</v>
      </c>
      <c r="T27" s="242" t="s">
        <v>495</v>
      </c>
      <c r="U27" s="244">
        <v>7519658</v>
      </c>
      <c r="V27" s="242">
        <v>2013</v>
      </c>
      <c r="W27" s="245">
        <v>8507803</v>
      </c>
      <c r="X27" s="246">
        <v>7519658</v>
      </c>
      <c r="Y27" s="245">
        <v>5366606</v>
      </c>
      <c r="Z27" s="245" t="s">
        <v>1243</v>
      </c>
      <c r="AA27" s="242" t="s">
        <v>1186</v>
      </c>
      <c r="AB27" s="242">
        <v>507734</v>
      </c>
      <c r="AC27" s="242" t="s">
        <v>1330</v>
      </c>
      <c r="AD27" s="242">
        <v>507766</v>
      </c>
      <c r="AE27" s="242" t="s">
        <v>1331</v>
      </c>
      <c r="AF27" s="247" t="s">
        <v>1332</v>
      </c>
      <c r="AG27" s="242">
        <v>69</v>
      </c>
      <c r="AH27" s="247">
        <v>1.65</v>
      </c>
      <c r="AI27" s="242"/>
      <c r="AJ27" s="242"/>
    </row>
    <row r="28" spans="1:36" ht="28.5">
      <c r="A28" s="253">
        <f>VLOOKUP(B28,Data!E:E,1,0)</f>
        <v>50569</v>
      </c>
      <c r="B28" s="242">
        <v>50569</v>
      </c>
      <c r="C28" s="242" t="s">
        <v>482</v>
      </c>
      <c r="D28" s="253" t="e">
        <f>VLOOKUP(I28,#REF!,1,0)</f>
        <v>#REF!</v>
      </c>
      <c r="E28" s="253" t="e">
        <f>VLOOKUP(I28,#REF!,1,0)</f>
        <v>#REF!</v>
      </c>
      <c r="F28" s="253" t="e">
        <f>VLOOKUP(I28,OKTCo!$A$3:$A$51,1,0)</f>
        <v>#N/A</v>
      </c>
      <c r="G28" s="253" t="s">
        <v>1505</v>
      </c>
      <c r="H28" s="253"/>
      <c r="I28" s="242" t="s">
        <v>552</v>
      </c>
      <c r="J28" s="242">
        <v>200216</v>
      </c>
      <c r="K28" s="242">
        <v>30473</v>
      </c>
      <c r="L28" s="242" t="s">
        <v>1219</v>
      </c>
      <c r="M28" s="242" t="s">
        <v>1333</v>
      </c>
      <c r="N28" s="242" t="s">
        <v>1334</v>
      </c>
      <c r="O28" s="242" t="s">
        <v>1215</v>
      </c>
      <c r="P28" s="243">
        <f>_xlfn.IFNA(VLOOKUP($B28,'Q2 2019 Initial PTP'!$F$1:$L$59,7,0),"Not Found in Future")</f>
        <v>42139</v>
      </c>
      <c r="Q28" s="251">
        <v>42139</v>
      </c>
      <c r="R28" s="243">
        <v>41426</v>
      </c>
      <c r="S28" s="243">
        <v>41325</v>
      </c>
      <c r="T28" s="242" t="s">
        <v>495</v>
      </c>
      <c r="U28" s="244">
        <v>1829026</v>
      </c>
      <c r="V28" s="242">
        <v>2013</v>
      </c>
      <c r="W28" s="245">
        <v>2069375</v>
      </c>
      <c r="X28" s="246">
        <v>1829026</v>
      </c>
      <c r="Y28" s="245">
        <v>11990487</v>
      </c>
      <c r="Z28" s="245" t="s">
        <v>1243</v>
      </c>
      <c r="AA28" s="242" t="s">
        <v>1186</v>
      </c>
      <c r="AB28" s="242">
        <v>507196</v>
      </c>
      <c r="AC28" s="242" t="s">
        <v>1335</v>
      </c>
      <c r="AD28" s="242">
        <v>507188</v>
      </c>
      <c r="AE28" s="242" t="s">
        <v>1336</v>
      </c>
      <c r="AF28" s="247" t="s">
        <v>1337</v>
      </c>
      <c r="AG28" s="242">
        <v>69</v>
      </c>
      <c r="AH28" s="247">
        <v>1.3</v>
      </c>
      <c r="AI28" s="242"/>
      <c r="AJ28" s="242"/>
    </row>
    <row r="29" spans="1:36" ht="28.5">
      <c r="A29" s="253">
        <f>VLOOKUP(B29,Data!E:E,1,0)</f>
        <v>50570</v>
      </c>
      <c r="B29" s="242">
        <v>50570</v>
      </c>
      <c r="C29" s="242" t="s">
        <v>482</v>
      </c>
      <c r="D29" s="253" t="e">
        <f>VLOOKUP(I29,#REF!,1,0)</f>
        <v>#REF!</v>
      </c>
      <c r="E29" s="253" t="e">
        <f>VLOOKUP(I29,#REF!,1,0)</f>
        <v>#REF!</v>
      </c>
      <c r="F29" s="253" t="e">
        <f>VLOOKUP(I29,OKTCo!$A$3:$A$51,1,0)</f>
        <v>#N/A</v>
      </c>
      <c r="G29" s="253" t="s">
        <v>1505</v>
      </c>
      <c r="H29" s="253"/>
      <c r="I29" s="242" t="s">
        <v>552</v>
      </c>
      <c r="J29" s="242">
        <v>200216</v>
      </c>
      <c r="K29" s="242">
        <v>30474</v>
      </c>
      <c r="L29" s="242" t="s">
        <v>1219</v>
      </c>
      <c r="M29" s="242" t="s">
        <v>1338</v>
      </c>
      <c r="N29" s="242" t="s">
        <v>1339</v>
      </c>
      <c r="O29" s="242" t="s">
        <v>1215</v>
      </c>
      <c r="P29" s="243">
        <f>_xlfn.IFNA(VLOOKUP($B29,'Q2 2019 Initial PTP'!$F$1:$L$59,7,0),"Not Found in Future")</f>
        <v>42139</v>
      </c>
      <c r="Q29" s="251">
        <v>42139</v>
      </c>
      <c r="R29" s="243">
        <v>41426</v>
      </c>
      <c r="S29" s="243">
        <v>41325</v>
      </c>
      <c r="T29" s="242" t="s">
        <v>495</v>
      </c>
      <c r="U29" s="244">
        <v>5653353</v>
      </c>
      <c r="V29" s="242">
        <v>2013</v>
      </c>
      <c r="W29" s="245">
        <v>6396250</v>
      </c>
      <c r="X29" s="246">
        <v>5653353</v>
      </c>
      <c r="Y29" s="245" t="s">
        <v>1340</v>
      </c>
      <c r="Z29" s="245" t="s">
        <v>1243</v>
      </c>
      <c r="AA29" s="242" t="s">
        <v>1186</v>
      </c>
      <c r="AB29" s="242">
        <v>507187</v>
      </c>
      <c r="AC29" s="242" t="s">
        <v>1341</v>
      </c>
      <c r="AD29" s="242">
        <v>507196</v>
      </c>
      <c r="AE29" s="242" t="s">
        <v>1335</v>
      </c>
      <c r="AF29" s="247" t="s">
        <v>1342</v>
      </c>
      <c r="AG29" s="242">
        <v>69</v>
      </c>
      <c r="AH29" s="247">
        <v>4.3</v>
      </c>
      <c r="AI29" s="242"/>
      <c r="AJ29" s="242"/>
    </row>
    <row r="30" spans="1:36" ht="42.75">
      <c r="A30" s="253">
        <f>VLOOKUP(B30,Data!E:E,1,0)</f>
        <v>50571</v>
      </c>
      <c r="B30" s="242">
        <v>50571</v>
      </c>
      <c r="C30" s="242" t="s">
        <v>482</v>
      </c>
      <c r="D30" s="253" t="e">
        <f>VLOOKUP(I30,#REF!,1,0)</f>
        <v>#REF!</v>
      </c>
      <c r="E30" s="253" t="e">
        <f>VLOOKUP(I30,#REF!,1,0)</f>
        <v>#REF!</v>
      </c>
      <c r="F30" s="253" t="e">
        <f>VLOOKUP(I30,OKTCo!$A$3:$A$51,1,0)</f>
        <v>#N/A</v>
      </c>
      <c r="G30" s="253" t="s">
        <v>1505</v>
      </c>
      <c r="H30" s="253"/>
      <c r="I30" s="242" t="s">
        <v>552</v>
      </c>
      <c r="J30" s="242">
        <v>200216</v>
      </c>
      <c r="K30" s="242">
        <v>30475</v>
      </c>
      <c r="L30" s="242" t="s">
        <v>1219</v>
      </c>
      <c r="M30" s="242" t="s">
        <v>1344</v>
      </c>
      <c r="N30" s="242" t="s">
        <v>1345</v>
      </c>
      <c r="O30" s="242" t="s">
        <v>1215</v>
      </c>
      <c r="P30" s="243">
        <f>_xlfn.IFNA(VLOOKUP($B30,'Q2 2019 Initial PTP'!$F$1:$L$59,7,0),"Not Found in Future")</f>
        <v>42139</v>
      </c>
      <c r="Q30" s="251">
        <v>42139</v>
      </c>
      <c r="R30" s="243">
        <v>41426</v>
      </c>
      <c r="S30" s="243">
        <v>41325</v>
      </c>
      <c r="T30" s="242" t="s">
        <v>495</v>
      </c>
      <c r="U30" s="244">
        <v>9145130</v>
      </c>
      <c r="V30" s="242">
        <v>2013</v>
      </c>
      <c r="W30" s="245">
        <v>10346875</v>
      </c>
      <c r="X30" s="246">
        <v>9145130</v>
      </c>
      <c r="Y30" s="245" t="s">
        <v>1340</v>
      </c>
      <c r="Z30" s="245" t="s">
        <v>1243</v>
      </c>
      <c r="AA30" s="242" t="s">
        <v>1186</v>
      </c>
      <c r="AB30" s="242">
        <v>515259</v>
      </c>
      <c r="AC30" s="242" t="s">
        <v>1346</v>
      </c>
      <c r="AD30" s="242">
        <v>507187</v>
      </c>
      <c r="AE30" s="242" t="s">
        <v>1341</v>
      </c>
      <c r="AF30" s="247" t="s">
        <v>1347</v>
      </c>
      <c r="AG30" s="242">
        <v>69</v>
      </c>
      <c r="AH30" s="247">
        <v>7</v>
      </c>
      <c r="AI30" s="242"/>
      <c r="AJ30" s="242"/>
    </row>
    <row r="31" spans="1:36" ht="42.75">
      <c r="A31" s="253">
        <f>VLOOKUP(B31,Data!E:E,1,0)</f>
        <v>51014</v>
      </c>
      <c r="B31" s="242">
        <v>51014</v>
      </c>
      <c r="C31" s="242" t="s">
        <v>482</v>
      </c>
      <c r="D31" s="253" t="e">
        <f>VLOOKUP(I31,#REF!,1,0)</f>
        <v>#REF!</v>
      </c>
      <c r="E31" s="253" t="e">
        <f>VLOOKUP(I31,#REF!,1,0)</f>
        <v>#REF!</v>
      </c>
      <c r="F31" s="253" t="str">
        <f>VLOOKUP(I31,OKTCo!$A$3:$A$51,1,0)</f>
        <v>TP2013002</v>
      </c>
      <c r="G31" s="253" t="s">
        <v>1505</v>
      </c>
      <c r="H31" s="253"/>
      <c r="I31" s="242" t="s">
        <v>465</v>
      </c>
      <c r="J31" s="242">
        <v>200272</v>
      </c>
      <c r="K31" s="242">
        <v>30747</v>
      </c>
      <c r="L31" s="242" t="s">
        <v>1219</v>
      </c>
      <c r="M31" s="242" t="s">
        <v>1348</v>
      </c>
      <c r="N31" s="242" t="s">
        <v>464</v>
      </c>
      <c r="O31" s="242" t="s">
        <v>1242</v>
      </c>
      <c r="P31" s="243">
        <f>_xlfn.IFNA(VLOOKUP($B31,'Q2 2019 Initial PTP'!$F$1:$L$59,7,0),"Not Found in Future")</f>
        <v>42313</v>
      </c>
      <c r="Q31" s="251">
        <v>42313</v>
      </c>
      <c r="R31" s="243">
        <v>42156</v>
      </c>
      <c r="S31" s="243">
        <v>41778</v>
      </c>
      <c r="T31" s="242" t="s">
        <v>451</v>
      </c>
      <c r="U31" s="244">
        <v>12132497</v>
      </c>
      <c r="V31" s="242">
        <v>2014</v>
      </c>
      <c r="W31" s="245">
        <v>13392006</v>
      </c>
      <c r="X31" s="246">
        <v>12132497</v>
      </c>
      <c r="Y31" s="245"/>
      <c r="Z31" s="245"/>
      <c r="AA31" s="242" t="s">
        <v>1186</v>
      </c>
      <c r="AB31" s="242">
        <v>511560</v>
      </c>
      <c r="AC31" s="242"/>
      <c r="AD31" s="242">
        <v>511427</v>
      </c>
      <c r="AE31" s="242" t="s">
        <v>1349</v>
      </c>
      <c r="AF31" s="247" t="s">
        <v>1350</v>
      </c>
      <c r="AG31" s="242">
        <v>138</v>
      </c>
      <c r="AH31" s="247"/>
      <c r="AI31" s="242"/>
      <c r="AJ31" s="242"/>
    </row>
    <row r="32" spans="1:36" ht="28.5">
      <c r="A32" s="253">
        <f>VLOOKUP(B32,Data!E:E,1,0)</f>
        <v>51015</v>
      </c>
      <c r="B32" s="242">
        <v>51015</v>
      </c>
      <c r="C32" s="242" t="s">
        <v>482</v>
      </c>
      <c r="D32" s="253" t="e">
        <f>VLOOKUP(I32,#REF!,1,0)</f>
        <v>#REF!</v>
      </c>
      <c r="E32" s="253" t="e">
        <f>VLOOKUP(I32,#REF!,1,0)</f>
        <v>#REF!</v>
      </c>
      <c r="F32" s="253" t="str">
        <f>VLOOKUP(I32,OKTCo!$A$3:$A$51,1,0)</f>
        <v>TP2013002</v>
      </c>
      <c r="G32" s="253" t="s">
        <v>1505</v>
      </c>
      <c r="H32" s="253"/>
      <c r="I32" s="242" t="s">
        <v>465</v>
      </c>
      <c r="J32" s="242">
        <v>200272</v>
      </c>
      <c r="K32" s="242">
        <v>30748</v>
      </c>
      <c r="L32" s="242" t="s">
        <v>1219</v>
      </c>
      <c r="M32" s="242" t="s">
        <v>1351</v>
      </c>
      <c r="N32" s="242" t="s">
        <v>469</v>
      </c>
      <c r="O32" s="242" t="s">
        <v>1242</v>
      </c>
      <c r="P32" s="243">
        <f>_xlfn.IFNA(VLOOKUP($B32,'Q2 2019 Initial PTP'!$F$1:$L$59,7,0),"Not Found in Future")</f>
        <v>42004</v>
      </c>
      <c r="Q32" s="251">
        <v>42004</v>
      </c>
      <c r="R32" s="243">
        <v>42156</v>
      </c>
      <c r="S32" s="243">
        <v>41778</v>
      </c>
      <c r="T32" s="242" t="s">
        <v>451</v>
      </c>
      <c r="U32" s="244">
        <v>8318584</v>
      </c>
      <c r="V32" s="242">
        <v>2014</v>
      </c>
      <c r="W32" s="245">
        <v>9182160</v>
      </c>
      <c r="X32" s="246">
        <v>8318584</v>
      </c>
      <c r="Y32" s="245"/>
      <c r="Z32" s="245"/>
      <c r="AA32" s="242" t="s">
        <v>1186</v>
      </c>
      <c r="AB32" s="242">
        <v>511514</v>
      </c>
      <c r="AC32" s="242" t="s">
        <v>1352</v>
      </c>
      <c r="AD32" s="242">
        <v>511560</v>
      </c>
      <c r="AE32" s="242"/>
      <c r="AF32" s="247" t="s">
        <v>1353</v>
      </c>
      <c r="AG32" s="242">
        <v>138</v>
      </c>
      <c r="AH32" s="247">
        <v>4</v>
      </c>
      <c r="AI32" s="242"/>
      <c r="AJ32" s="242"/>
    </row>
    <row r="33" spans="1:36">
      <c r="A33" s="253">
        <f>VLOOKUP(B33,Data!E:E,1,0)</f>
        <v>50990</v>
      </c>
      <c r="B33" s="242">
        <v>50990</v>
      </c>
      <c r="C33" s="242" t="s">
        <v>482</v>
      </c>
      <c r="D33" s="253" t="e">
        <f>VLOOKUP(I33,#REF!,1,0)</f>
        <v>#REF!</v>
      </c>
      <c r="E33" s="253" t="e">
        <f>VLOOKUP(I33,#REF!,1,0)</f>
        <v>#REF!</v>
      </c>
      <c r="F33" s="253" t="e">
        <f>VLOOKUP(I33,OKTCo!$A$3:$A$51,1,0)</f>
        <v>#N/A</v>
      </c>
      <c r="G33" s="253" t="s">
        <v>1505</v>
      </c>
      <c r="H33" s="253"/>
      <c r="I33" s="242" t="s">
        <v>592</v>
      </c>
      <c r="J33" s="242">
        <v>200306</v>
      </c>
      <c r="K33" s="242">
        <v>30731</v>
      </c>
      <c r="L33" s="242" t="s">
        <v>1219</v>
      </c>
      <c r="M33" s="242" t="s">
        <v>1355</v>
      </c>
      <c r="N33" s="242" t="s">
        <v>1356</v>
      </c>
      <c r="O33" s="242" t="s">
        <v>1215</v>
      </c>
      <c r="P33" s="243">
        <f>_xlfn.IFNA(VLOOKUP($B33,'Q2 2019 Initial PTP'!$F$1:$L$59,7,0),"Not Found in Future")</f>
        <v>42114</v>
      </c>
      <c r="Q33" s="251">
        <v>42114</v>
      </c>
      <c r="R33" s="243">
        <v>42156</v>
      </c>
      <c r="S33" s="243">
        <v>41967</v>
      </c>
      <c r="T33" s="242" t="s">
        <v>1357</v>
      </c>
      <c r="U33" s="244">
        <v>4715419</v>
      </c>
      <c r="V33" s="242">
        <v>2015</v>
      </c>
      <c r="W33" s="245">
        <v>5077991</v>
      </c>
      <c r="X33" s="246">
        <v>7381799</v>
      </c>
      <c r="Y33" s="245"/>
      <c r="Z33" s="245"/>
      <c r="AA33" s="242" t="s">
        <v>1186</v>
      </c>
      <c r="AB33" s="242"/>
      <c r="AC33" s="242"/>
      <c r="AD33" s="242"/>
      <c r="AE33" s="242"/>
      <c r="AF33" s="247" t="s">
        <v>1358</v>
      </c>
      <c r="AG33" s="242">
        <v>69</v>
      </c>
      <c r="AH33" s="247"/>
      <c r="AI33" s="242">
        <v>2.72</v>
      </c>
      <c r="AJ33" s="242"/>
    </row>
    <row r="34" spans="1:36">
      <c r="A34" s="253">
        <f>VLOOKUP(B34,Data!E:E,1,0)</f>
        <v>50334</v>
      </c>
      <c r="B34" s="242">
        <v>50334</v>
      </c>
      <c r="C34" s="242" t="s">
        <v>482</v>
      </c>
      <c r="D34" s="253" t="e">
        <f>VLOOKUP(I34,#REF!,1,0)</f>
        <v>#REF!</v>
      </c>
      <c r="E34" s="253" t="e">
        <f>VLOOKUP(I34,#REF!,1,0)</f>
        <v>#REF!</v>
      </c>
      <c r="F34" s="253" t="e">
        <f>VLOOKUP(I34,OKTCo!$A$3:$A$51,1,0)</f>
        <v>#N/A</v>
      </c>
      <c r="G34" s="253" t="s">
        <v>1505</v>
      </c>
      <c r="H34" s="253"/>
      <c r="I34" s="242" t="s">
        <v>516</v>
      </c>
      <c r="J34" s="242">
        <v>20122</v>
      </c>
      <c r="K34" s="242">
        <v>30296</v>
      </c>
      <c r="L34" s="242" t="s">
        <v>1219</v>
      </c>
      <c r="M34" s="242" t="s">
        <v>1360</v>
      </c>
      <c r="N34" s="242" t="s">
        <v>1361</v>
      </c>
      <c r="O34" s="242" t="s">
        <v>1215</v>
      </c>
      <c r="P34" s="243">
        <f>_xlfn.IFNA(VLOOKUP($B34,'Q2 2019 Initial PTP'!$F$1:$L$59,7,0),"Not Found in Future")</f>
        <v>42481</v>
      </c>
      <c r="Q34" s="251">
        <v>42481</v>
      </c>
      <c r="R34" s="243">
        <v>42522</v>
      </c>
      <c r="S34" s="243">
        <v>40588</v>
      </c>
      <c r="T34" s="242" t="s">
        <v>514</v>
      </c>
      <c r="U34" s="244">
        <v>1166400</v>
      </c>
      <c r="V34" s="242">
        <v>2014</v>
      </c>
      <c r="W34" s="245">
        <v>1287487</v>
      </c>
      <c r="X34" s="246">
        <v>1166400</v>
      </c>
      <c r="Y34" s="245"/>
      <c r="Z34" s="245"/>
      <c r="AA34" s="242" t="s">
        <v>1186</v>
      </c>
      <c r="AB34" s="242">
        <v>508317</v>
      </c>
      <c r="AC34" s="242" t="s">
        <v>515</v>
      </c>
      <c r="AD34" s="242"/>
      <c r="AE34" s="242"/>
      <c r="AF34" s="247" t="s">
        <v>1362</v>
      </c>
      <c r="AG34" s="242">
        <v>138</v>
      </c>
      <c r="AH34" s="247"/>
      <c r="AI34" s="242"/>
      <c r="AJ34" s="242"/>
    </row>
    <row r="35" spans="1:36" ht="28.5">
      <c r="A35" s="253">
        <f>VLOOKUP(B35,Data!E:E,1,0)</f>
        <v>50718</v>
      </c>
      <c r="B35" s="242">
        <v>50718</v>
      </c>
      <c r="C35" s="242" t="s">
        <v>482</v>
      </c>
      <c r="D35" s="253" t="e">
        <f>VLOOKUP(I35,#REF!,1,0)</f>
        <v>#REF!</v>
      </c>
      <c r="E35" s="253" t="e">
        <f>VLOOKUP(I35,#REF!,1,0)</f>
        <v>#REF!</v>
      </c>
      <c r="F35" s="253" t="e">
        <f>VLOOKUP(I35,OKTCo!$A$3:$A$51,1,0)</f>
        <v>#N/A</v>
      </c>
      <c r="G35" s="253" t="s">
        <v>1505</v>
      </c>
      <c r="H35" s="253"/>
      <c r="I35" s="242" t="s">
        <v>576</v>
      </c>
      <c r="J35" s="242">
        <v>200246</v>
      </c>
      <c r="K35" s="242">
        <v>30573</v>
      </c>
      <c r="L35" s="242" t="s">
        <v>1219</v>
      </c>
      <c r="M35" s="242" t="s">
        <v>1363</v>
      </c>
      <c r="N35" s="242" t="s">
        <v>575</v>
      </c>
      <c r="O35" s="242" t="s">
        <v>1215</v>
      </c>
      <c r="P35" s="243">
        <f>_xlfn.IFNA(VLOOKUP($B35,'Q2 2019 Initial PTP'!$F$1:$L$59,7,0),"Not Found in Future")</f>
        <v>42907</v>
      </c>
      <c r="Q35" s="251">
        <v>42907</v>
      </c>
      <c r="R35" s="243">
        <v>43617</v>
      </c>
      <c r="S35" s="243">
        <v>41689</v>
      </c>
      <c r="T35" s="242" t="s">
        <v>564</v>
      </c>
      <c r="U35" s="244">
        <v>6695986</v>
      </c>
      <c r="V35" s="242">
        <v>2014</v>
      </c>
      <c r="W35" s="245">
        <v>7391116</v>
      </c>
      <c r="X35" s="246">
        <v>6695986</v>
      </c>
      <c r="Y35" s="245"/>
      <c r="Z35" s="245"/>
      <c r="AA35" s="242" t="s">
        <v>1186</v>
      </c>
      <c r="AB35" s="242">
        <v>507716</v>
      </c>
      <c r="AC35" s="242" t="s">
        <v>1364</v>
      </c>
      <c r="AD35" s="242">
        <v>507730</v>
      </c>
      <c r="AE35" s="242" t="s">
        <v>1365</v>
      </c>
      <c r="AF35" s="247" t="s">
        <v>1366</v>
      </c>
      <c r="AG35" s="242">
        <v>69</v>
      </c>
      <c r="AH35" s="247"/>
      <c r="AI35" s="242">
        <v>1.7</v>
      </c>
      <c r="AJ35" s="242"/>
    </row>
    <row r="36" spans="1:36">
      <c r="A36" s="253">
        <f>VLOOKUP(B36,Data!E:E,1,0)</f>
        <v>50719</v>
      </c>
      <c r="B36" s="242">
        <v>50719</v>
      </c>
      <c r="C36" s="242" t="s">
        <v>482</v>
      </c>
      <c r="D36" s="253" t="e">
        <f>VLOOKUP(I36,#REF!,1,0)</f>
        <v>#REF!</v>
      </c>
      <c r="E36" s="253" t="e">
        <f>VLOOKUP(I36,#REF!,1,0)</f>
        <v>#REF!</v>
      </c>
      <c r="F36" s="253" t="e">
        <f>VLOOKUP(I36,OKTCo!$A$3:$A$51,1,0)</f>
        <v>#N/A</v>
      </c>
      <c r="G36" s="253" t="s">
        <v>1505</v>
      </c>
      <c r="H36" s="253"/>
      <c r="I36" s="242" t="s">
        <v>1367</v>
      </c>
      <c r="J36" s="242">
        <v>200246</v>
      </c>
      <c r="K36" s="242">
        <v>30574</v>
      </c>
      <c r="L36" s="242" t="s">
        <v>1219</v>
      </c>
      <c r="M36" s="242" t="s">
        <v>1368</v>
      </c>
      <c r="N36" s="242" t="s">
        <v>578</v>
      </c>
      <c r="O36" s="242" t="s">
        <v>1215</v>
      </c>
      <c r="P36" s="243">
        <f>_xlfn.IFNA(VLOOKUP($B36,'Q2 2019 Initial PTP'!$F$1:$L$59,7,0),"Not Found in Future")</f>
        <v>43048</v>
      </c>
      <c r="Q36" s="251">
        <v>43048</v>
      </c>
      <c r="R36" s="243">
        <v>43617</v>
      </c>
      <c r="S36" s="243">
        <v>41689</v>
      </c>
      <c r="T36" s="242" t="s">
        <v>564</v>
      </c>
      <c r="U36" s="244">
        <v>2819806</v>
      </c>
      <c r="V36" s="242">
        <v>2014</v>
      </c>
      <c r="W36" s="245">
        <v>3112538</v>
      </c>
      <c r="X36" s="246">
        <v>2819806</v>
      </c>
      <c r="Y36" s="245"/>
      <c r="Z36" s="245"/>
      <c r="AA36" s="242" t="s">
        <v>1186</v>
      </c>
      <c r="AB36" s="242">
        <v>508288</v>
      </c>
      <c r="AC36" s="242" t="s">
        <v>1369</v>
      </c>
      <c r="AD36" s="242">
        <v>508293</v>
      </c>
      <c r="AE36" s="242" t="s">
        <v>1370</v>
      </c>
      <c r="AF36" s="247" t="s">
        <v>1371</v>
      </c>
      <c r="AG36" s="242">
        <v>69</v>
      </c>
      <c r="AH36" s="247"/>
      <c r="AI36" s="242">
        <v>1.3</v>
      </c>
      <c r="AJ36" s="242"/>
    </row>
    <row r="37" spans="1:36" ht="28.5">
      <c r="A37" s="253">
        <f>VLOOKUP(B37,Data!E:E,1,0)</f>
        <v>50720</v>
      </c>
      <c r="B37" s="242">
        <v>50720</v>
      </c>
      <c r="C37" s="242" t="s">
        <v>482</v>
      </c>
      <c r="D37" s="253" t="e">
        <f>VLOOKUP(I37,#REF!,1,0)</f>
        <v>#REF!</v>
      </c>
      <c r="E37" s="253" t="e">
        <f>VLOOKUP(I37,#REF!,1,0)</f>
        <v>#REF!</v>
      </c>
      <c r="F37" s="253" t="e">
        <f>VLOOKUP(I37,OKTCo!$A$3:$A$51,1,0)</f>
        <v>#N/A</v>
      </c>
      <c r="G37" s="253" t="s">
        <v>1505</v>
      </c>
      <c r="H37" s="253"/>
      <c r="I37" s="242" t="s">
        <v>617</v>
      </c>
      <c r="J37" s="242">
        <v>200246</v>
      </c>
      <c r="K37" s="242">
        <v>30575</v>
      </c>
      <c r="L37" s="242" t="s">
        <v>1219</v>
      </c>
      <c r="M37" s="242" t="s">
        <v>1372</v>
      </c>
      <c r="N37" s="242" t="s">
        <v>580</v>
      </c>
      <c r="O37" s="242" t="s">
        <v>1215</v>
      </c>
      <c r="P37" s="243">
        <f>_xlfn.IFNA(VLOOKUP($B37,'Q2 2019 Initial PTP'!$F$1:$L$59,7,0),"Not Found in Future")</f>
        <v>43161</v>
      </c>
      <c r="Q37" s="251">
        <v>43161</v>
      </c>
      <c r="R37" s="243">
        <v>41791</v>
      </c>
      <c r="S37" s="243">
        <v>41689</v>
      </c>
      <c r="T37" s="242" t="s">
        <v>564</v>
      </c>
      <c r="U37" s="244">
        <v>8851677</v>
      </c>
      <c r="V37" s="242">
        <v>2014</v>
      </c>
      <c r="W37" s="245">
        <v>9770595</v>
      </c>
      <c r="X37" s="246">
        <v>11571330</v>
      </c>
      <c r="Y37" s="245"/>
      <c r="Z37" s="245"/>
      <c r="AA37" s="242" t="s">
        <v>1186</v>
      </c>
      <c r="AB37" s="242">
        <v>508543</v>
      </c>
      <c r="AC37" s="242" t="s">
        <v>1373</v>
      </c>
      <c r="AD37" s="242">
        <v>508553</v>
      </c>
      <c r="AE37" s="242" t="s">
        <v>1374</v>
      </c>
      <c r="AF37" s="247" t="s">
        <v>1375</v>
      </c>
      <c r="AG37" s="242">
        <v>69</v>
      </c>
      <c r="AH37" s="247"/>
      <c r="AI37" s="242">
        <v>6.6</v>
      </c>
      <c r="AJ37" s="242"/>
    </row>
    <row r="38" spans="1:36" ht="28.5">
      <c r="A38" s="253">
        <f>VLOOKUP(B38,Data!E:E,1,0)</f>
        <v>50721</v>
      </c>
      <c r="B38" s="242">
        <v>50721</v>
      </c>
      <c r="C38" s="242" t="s">
        <v>482</v>
      </c>
      <c r="D38" s="253" t="e">
        <f>VLOOKUP(I38,#REF!,1,0)</f>
        <v>#REF!</v>
      </c>
      <c r="E38" s="253" t="e">
        <f>VLOOKUP(I38,#REF!,1,0)</f>
        <v>#REF!</v>
      </c>
      <c r="F38" s="253" t="e">
        <f>VLOOKUP(I38,OKTCo!$A$3:$A$51,1,0)</f>
        <v>#N/A</v>
      </c>
      <c r="G38" s="253" t="s">
        <v>1505</v>
      </c>
      <c r="H38" s="253"/>
      <c r="I38" s="242" t="s">
        <v>617</v>
      </c>
      <c r="J38" s="242">
        <v>200246</v>
      </c>
      <c r="K38" s="242">
        <v>30576</v>
      </c>
      <c r="L38" s="242" t="s">
        <v>1219</v>
      </c>
      <c r="M38" s="242" t="s">
        <v>1376</v>
      </c>
      <c r="N38" s="242" t="s">
        <v>582</v>
      </c>
      <c r="O38" s="242" t="s">
        <v>1215</v>
      </c>
      <c r="P38" s="243">
        <f>_xlfn.IFNA(VLOOKUP($B38,'Q2 2019 Initial PTP'!$F$1:$L$59,7,0),"Not Found in Future")</f>
        <v>42888</v>
      </c>
      <c r="Q38" s="251">
        <v>42888</v>
      </c>
      <c r="R38" s="243">
        <v>41791</v>
      </c>
      <c r="S38" s="243">
        <v>41689</v>
      </c>
      <c r="T38" s="242" t="s">
        <v>564</v>
      </c>
      <c r="U38" s="244">
        <v>15248925</v>
      </c>
      <c r="V38" s="242">
        <v>2014</v>
      </c>
      <c r="W38" s="245">
        <v>16831960</v>
      </c>
      <c r="X38" s="246">
        <v>19751448</v>
      </c>
      <c r="Y38" s="245"/>
      <c r="Z38" s="245"/>
      <c r="AA38" s="242" t="s">
        <v>1186</v>
      </c>
      <c r="AB38" s="242">
        <v>508556</v>
      </c>
      <c r="AC38" s="242" t="s">
        <v>1377</v>
      </c>
      <c r="AD38" s="242">
        <v>508543</v>
      </c>
      <c r="AE38" s="242" t="s">
        <v>1373</v>
      </c>
      <c r="AF38" s="247" t="s">
        <v>1378</v>
      </c>
      <c r="AG38" s="242">
        <v>69</v>
      </c>
      <c r="AH38" s="247"/>
      <c r="AI38" s="242">
        <v>11.2</v>
      </c>
      <c r="AJ38" s="242"/>
    </row>
    <row r="39" spans="1:36" ht="28.5">
      <c r="A39" s="253">
        <f>VLOOKUP(B39,Data!E:E,1,0)</f>
        <v>11423</v>
      </c>
      <c r="B39" s="242">
        <v>11423</v>
      </c>
      <c r="C39" s="242" t="s">
        <v>482</v>
      </c>
      <c r="D39" s="253" t="e">
        <f>VLOOKUP(I39,#REF!,1,0)</f>
        <v>#REF!</v>
      </c>
      <c r="E39" s="253" t="e">
        <f>VLOOKUP(I39,#REF!,1,0)</f>
        <v>#REF!</v>
      </c>
      <c r="F39" s="253" t="e">
        <f>VLOOKUP(I39,OKTCo!$A$3:$A$51,1,0)</f>
        <v>#N/A</v>
      </c>
      <c r="G39" s="255" t="s">
        <v>1504</v>
      </c>
      <c r="H39" s="253" t="s">
        <v>1510</v>
      </c>
      <c r="I39" s="242" t="s">
        <v>572</v>
      </c>
      <c r="J39" s="242">
        <v>200305</v>
      </c>
      <c r="K39" s="242">
        <v>1083</v>
      </c>
      <c r="L39" s="242" t="s">
        <v>1219</v>
      </c>
      <c r="M39" s="242" t="s">
        <v>1379</v>
      </c>
      <c r="N39" s="242" t="s">
        <v>566</v>
      </c>
      <c r="O39" s="242" t="s">
        <v>1215</v>
      </c>
      <c r="P39" s="243" t="str">
        <f>_xlfn.IFNA(VLOOKUP($B39,'Q2 2019 Initial PTP'!$F$1:$L$59,7,0),"Not Found in Future")</f>
        <v>Not Found in Future</v>
      </c>
      <c r="Q39" s="251">
        <v>43617</v>
      </c>
      <c r="R39" s="243">
        <v>43617</v>
      </c>
      <c r="S39" s="243">
        <v>41912</v>
      </c>
      <c r="T39" s="242" t="s">
        <v>564</v>
      </c>
      <c r="U39" s="244">
        <v>24880495</v>
      </c>
      <c r="V39" s="242">
        <v>2014</v>
      </c>
      <c r="W39" s="245">
        <v>27463411</v>
      </c>
      <c r="X39" s="246">
        <v>24880495</v>
      </c>
      <c r="Y39" s="245"/>
      <c r="Z39" s="245"/>
      <c r="AA39" s="242" t="s">
        <v>1484</v>
      </c>
      <c r="AB39" s="242">
        <v>508355</v>
      </c>
      <c r="AC39" s="242" t="s">
        <v>1380</v>
      </c>
      <c r="AD39" s="242">
        <v>508840</v>
      </c>
      <c r="AE39" s="242" t="s">
        <v>1381</v>
      </c>
      <c r="AF39" s="247" t="s">
        <v>1382</v>
      </c>
      <c r="AG39" s="242">
        <v>138</v>
      </c>
      <c r="AH39" s="247"/>
      <c r="AI39" s="242">
        <v>23.74</v>
      </c>
      <c r="AJ39" s="242"/>
    </row>
    <row r="40" spans="1:36">
      <c r="A40" s="253">
        <f>VLOOKUP(B40,Data!E:E,1,0)</f>
        <v>50697</v>
      </c>
      <c r="B40" s="242">
        <v>50697</v>
      </c>
      <c r="C40" s="242" t="s">
        <v>482</v>
      </c>
      <c r="D40" s="253" t="e">
        <f>VLOOKUP(I40,#REF!,1,0)</f>
        <v>#REF!</v>
      </c>
      <c r="E40" s="253" t="e">
        <f>VLOOKUP(I40,#REF!,1,0)</f>
        <v>#REF!</v>
      </c>
      <c r="F40" s="253" t="e">
        <f>VLOOKUP(I40,OKTCo!$A$3:$A$51,1,0)</f>
        <v>#N/A</v>
      </c>
      <c r="G40" s="255" t="s">
        <v>1504</v>
      </c>
      <c r="H40" s="253" t="s">
        <v>1510</v>
      </c>
      <c r="I40" s="242" t="s">
        <v>572</v>
      </c>
      <c r="J40" s="242">
        <v>200246</v>
      </c>
      <c r="K40" s="242">
        <v>30559</v>
      </c>
      <c r="L40" s="242" t="s">
        <v>1219</v>
      </c>
      <c r="M40" s="242" t="s">
        <v>1383</v>
      </c>
      <c r="N40" s="242" t="s">
        <v>571</v>
      </c>
      <c r="O40" s="242" t="s">
        <v>1215</v>
      </c>
      <c r="P40" s="243" t="str">
        <f>_xlfn.IFNA(VLOOKUP($B40,'Q2 2019 Initial PTP'!$F$1:$L$59,7,0),"Not Found in Future")</f>
        <v>Not Found in Future</v>
      </c>
      <c r="Q40" s="251">
        <v>43617</v>
      </c>
      <c r="R40" s="243">
        <v>43617</v>
      </c>
      <c r="S40" s="243">
        <v>41689</v>
      </c>
      <c r="T40" s="242" t="s">
        <v>564</v>
      </c>
      <c r="U40" s="244">
        <v>6651694</v>
      </c>
      <c r="V40" s="242">
        <v>2014</v>
      </c>
      <c r="W40" s="245">
        <v>7342226</v>
      </c>
      <c r="X40" s="246">
        <v>6651694</v>
      </c>
      <c r="Y40" s="245"/>
      <c r="Z40" s="245"/>
      <c r="AA40" s="242" t="s">
        <v>1484</v>
      </c>
      <c r="AB40" s="242">
        <v>508337</v>
      </c>
      <c r="AC40" s="242" t="s">
        <v>1384</v>
      </c>
      <c r="AD40" s="242">
        <v>508355</v>
      </c>
      <c r="AE40" s="242" t="s">
        <v>1380</v>
      </c>
      <c r="AF40" s="247" t="s">
        <v>1385</v>
      </c>
      <c r="AG40" s="242">
        <v>138</v>
      </c>
      <c r="AH40" s="247"/>
      <c r="AI40" s="242">
        <v>4.3899999999999997</v>
      </c>
      <c r="AJ40" s="242"/>
    </row>
    <row r="41" spans="1:36">
      <c r="A41" s="253" t="e">
        <f>VLOOKUP(B41,Data!E:E,1,0)</f>
        <v>#N/A</v>
      </c>
      <c r="B41" s="242">
        <v>51215</v>
      </c>
      <c r="C41" s="242" t="s">
        <v>482</v>
      </c>
      <c r="D41" s="253" t="e">
        <f>VLOOKUP(I41,#REF!,1,0)</f>
        <v>#REF!</v>
      </c>
      <c r="E41" s="253" t="e">
        <f>VLOOKUP(I41,#REF!,1,0)</f>
        <v>#REF!</v>
      </c>
      <c r="F41" s="253" t="e">
        <f>VLOOKUP(I41,OKTCo!$A$3:$A$51,1,0)</f>
        <v>#N/A</v>
      </c>
      <c r="G41" s="253" t="s">
        <v>1505</v>
      </c>
      <c r="H41" s="253"/>
      <c r="I41" s="242" t="s">
        <v>1387</v>
      </c>
      <c r="J41" s="242">
        <v>200314</v>
      </c>
      <c r="K41" s="242">
        <v>30895</v>
      </c>
      <c r="L41" s="242" t="s">
        <v>1219</v>
      </c>
      <c r="M41" s="242" t="s">
        <v>1388</v>
      </c>
      <c r="N41" s="242" t="s">
        <v>1389</v>
      </c>
      <c r="O41" s="242" t="s">
        <v>1215</v>
      </c>
      <c r="P41" s="243">
        <f>_xlfn.IFNA(VLOOKUP($B41,'Q2 2019 Initial PTP'!$F$1:$L$59,7,0),"Not Found in Future")</f>
        <v>43089</v>
      </c>
      <c r="Q41" s="251">
        <v>43089</v>
      </c>
      <c r="R41" s="243">
        <v>42522</v>
      </c>
      <c r="S41" s="243">
        <v>42053</v>
      </c>
      <c r="T41" s="242" t="s">
        <v>1343</v>
      </c>
      <c r="U41" s="244">
        <v>4294228</v>
      </c>
      <c r="V41" s="242">
        <v>2015</v>
      </c>
      <c r="W41" s="245">
        <v>4624414</v>
      </c>
      <c r="X41" s="246">
        <v>4294228</v>
      </c>
      <c r="Y41" s="245"/>
      <c r="Z41" s="245"/>
      <c r="AA41" s="242" t="s">
        <v>1186</v>
      </c>
      <c r="AB41" s="242">
        <v>507717</v>
      </c>
      <c r="AC41" s="242" t="s">
        <v>1390</v>
      </c>
      <c r="AD41" s="242">
        <v>507722</v>
      </c>
      <c r="AE41" s="242" t="s">
        <v>1391</v>
      </c>
      <c r="AF41" s="247" t="s">
        <v>1392</v>
      </c>
      <c r="AG41" s="242">
        <v>69</v>
      </c>
      <c r="AH41" s="247"/>
      <c r="AI41" s="242">
        <v>0.85</v>
      </c>
      <c r="AJ41" s="242"/>
    </row>
    <row r="42" spans="1:36" ht="28.5">
      <c r="A42" s="253">
        <f>VLOOKUP(B42,Data!E:E,1,0)</f>
        <v>51033</v>
      </c>
      <c r="B42" s="242">
        <v>51033</v>
      </c>
      <c r="C42" s="242" t="s">
        <v>482</v>
      </c>
      <c r="D42" s="253" t="e">
        <f>VLOOKUP(I42,#REF!,1,0)</f>
        <v>#REF!</v>
      </c>
      <c r="E42" s="253" t="e">
        <f>VLOOKUP(I42,#REF!,1,0)</f>
        <v>#REF!</v>
      </c>
      <c r="F42" s="253" t="e">
        <f>VLOOKUP(I42,OKTCo!$A$3:$A$51,1,0)</f>
        <v>#N/A</v>
      </c>
      <c r="G42" s="253" t="s">
        <v>1505</v>
      </c>
      <c r="H42" s="253"/>
      <c r="I42" s="242" t="s">
        <v>618</v>
      </c>
      <c r="J42" s="242">
        <v>200298</v>
      </c>
      <c r="K42" s="242">
        <v>30761</v>
      </c>
      <c r="L42" s="242" t="s">
        <v>1219</v>
      </c>
      <c r="M42" s="242" t="s">
        <v>1394</v>
      </c>
      <c r="N42" s="242" t="s">
        <v>602</v>
      </c>
      <c r="O42" s="242" t="s">
        <v>1227</v>
      </c>
      <c r="P42" s="243">
        <f>_xlfn.IFNA(VLOOKUP($B42,'Q2 2019 Initial PTP'!$F$1:$L$59,7,0),"Not Found in Future")</f>
        <v>43983</v>
      </c>
      <c r="Q42" s="251">
        <v>43983</v>
      </c>
      <c r="R42" s="243">
        <v>43983</v>
      </c>
      <c r="S42" s="243">
        <v>41912</v>
      </c>
      <c r="T42" s="242" t="s">
        <v>601</v>
      </c>
      <c r="U42" s="244">
        <v>6566218</v>
      </c>
      <c r="V42" s="242">
        <v>2014</v>
      </c>
      <c r="W42" s="245">
        <v>7247876</v>
      </c>
      <c r="X42" s="246">
        <v>6566218</v>
      </c>
      <c r="Y42" s="245"/>
      <c r="Z42" s="245"/>
      <c r="AA42" s="242" t="s">
        <v>1187</v>
      </c>
      <c r="AB42" s="242">
        <v>507771</v>
      </c>
      <c r="AC42" s="242" t="s">
        <v>1395</v>
      </c>
      <c r="AD42" s="242">
        <v>507755</v>
      </c>
      <c r="AE42" s="242" t="s">
        <v>1396</v>
      </c>
      <c r="AF42" s="247" t="s">
        <v>1397</v>
      </c>
      <c r="AG42" s="242">
        <v>138</v>
      </c>
      <c r="AH42" s="247"/>
      <c r="AI42" s="242"/>
      <c r="AJ42" s="242"/>
    </row>
    <row r="43" spans="1:36" ht="28.5">
      <c r="A43" s="253" t="e">
        <f>VLOOKUP(B43,Data!E:E,1,0)</f>
        <v>#N/A</v>
      </c>
      <c r="B43" s="242">
        <v>51207</v>
      </c>
      <c r="C43" s="242" t="s">
        <v>482</v>
      </c>
      <c r="D43" s="253" t="e">
        <f>VLOOKUP(I43,#REF!,1,0)</f>
        <v>#REF!</v>
      </c>
      <c r="E43" s="253" t="e">
        <f>VLOOKUP(I43,#REF!,1,0)</f>
        <v>#REF!</v>
      </c>
      <c r="F43" s="253" t="e">
        <f>VLOOKUP(I43,OKTCo!$A$3:$A$51,1,0)</f>
        <v>#N/A</v>
      </c>
      <c r="G43" s="253" t="s">
        <v>1505</v>
      </c>
      <c r="H43" s="253"/>
      <c r="I43" s="242" t="s">
        <v>618</v>
      </c>
      <c r="J43" s="242">
        <v>200406</v>
      </c>
      <c r="K43" s="242">
        <v>30889</v>
      </c>
      <c r="L43" s="242" t="s">
        <v>1219</v>
      </c>
      <c r="M43" s="242" t="s">
        <v>1398</v>
      </c>
      <c r="N43" s="242" t="s">
        <v>1399</v>
      </c>
      <c r="O43" s="242" t="s">
        <v>1215</v>
      </c>
      <c r="P43" s="243">
        <f>_xlfn.IFNA(VLOOKUP($B43,'Q2 2019 Initial PTP'!$F$1:$L$59,7,0),"Not Found in Future")</f>
        <v>43230</v>
      </c>
      <c r="Q43" s="252">
        <v>43230</v>
      </c>
      <c r="R43" s="243">
        <v>42887</v>
      </c>
      <c r="S43" s="243">
        <v>42599</v>
      </c>
      <c r="T43" s="242" t="s">
        <v>1216</v>
      </c>
      <c r="U43" s="244">
        <v>5285437</v>
      </c>
      <c r="V43" s="242">
        <v>2016</v>
      </c>
      <c r="W43" s="245">
        <v>5553013</v>
      </c>
      <c r="X43" s="246">
        <v>5919107</v>
      </c>
      <c r="Y43" s="245"/>
      <c r="Z43" s="245"/>
      <c r="AA43" s="242" t="s">
        <v>1188</v>
      </c>
      <c r="AB43" s="242">
        <v>507738</v>
      </c>
      <c r="AC43" s="242" t="s">
        <v>1400</v>
      </c>
      <c r="AD43" s="242">
        <v>507771</v>
      </c>
      <c r="AE43" s="242" t="s">
        <v>1395</v>
      </c>
      <c r="AF43" s="247" t="s">
        <v>1401</v>
      </c>
      <c r="AG43" s="242">
        <v>138</v>
      </c>
      <c r="AH43" s="247"/>
      <c r="AI43" s="242">
        <v>2.42</v>
      </c>
      <c r="AJ43" s="242"/>
    </row>
    <row r="44" spans="1:36">
      <c r="A44" s="253">
        <f>VLOOKUP(B44,Data!E:E,1,0)</f>
        <v>51034</v>
      </c>
      <c r="B44" s="242">
        <v>51034</v>
      </c>
      <c r="C44" s="242" t="s">
        <v>482</v>
      </c>
      <c r="D44" s="253" t="e">
        <f>VLOOKUP(I44,#REF!,1,0)</f>
        <v>#REF!</v>
      </c>
      <c r="E44" s="253" t="e">
        <f>VLOOKUP(I44,#REF!,1,0)</f>
        <v>#REF!</v>
      </c>
      <c r="F44" s="253" t="e">
        <f>VLOOKUP(I44,OKTCo!$A$3:$A$51,1,0)</f>
        <v>#N/A</v>
      </c>
      <c r="G44" s="255" t="s">
        <v>1504</v>
      </c>
      <c r="H44" s="255" t="s">
        <v>1511</v>
      </c>
      <c r="I44" s="242" t="s">
        <v>608</v>
      </c>
      <c r="J44" s="242">
        <v>200339</v>
      </c>
      <c r="K44" s="242">
        <v>30762</v>
      </c>
      <c r="L44" s="242" t="s">
        <v>1219</v>
      </c>
      <c r="M44" s="242" t="s">
        <v>1402</v>
      </c>
      <c r="N44" s="242" t="s">
        <v>1403</v>
      </c>
      <c r="O44" s="242" t="s">
        <v>1215</v>
      </c>
      <c r="P44" s="243">
        <f>_xlfn.IFNA(VLOOKUP($B44,'Q2 2019 Initial PTP'!$F$1:$L$59,7,0),"Not Found in Future")</f>
        <v>43525</v>
      </c>
      <c r="Q44" s="251">
        <v>43525</v>
      </c>
      <c r="R44" s="243">
        <v>43525</v>
      </c>
      <c r="S44" s="243">
        <v>42080</v>
      </c>
      <c r="T44" s="242" t="s">
        <v>1404</v>
      </c>
      <c r="U44" s="244">
        <v>6629465</v>
      </c>
      <c r="V44" s="242">
        <v>2015</v>
      </c>
      <c r="W44" s="245">
        <v>7139209</v>
      </c>
      <c r="X44" s="246">
        <v>6629465</v>
      </c>
      <c r="Y44" s="245"/>
      <c r="Z44" s="245"/>
      <c r="AA44" s="242" t="s">
        <v>1187</v>
      </c>
      <c r="AB44" s="242">
        <v>507723</v>
      </c>
      <c r="AC44" s="242" t="s">
        <v>1326</v>
      </c>
      <c r="AD44" s="242">
        <v>507739</v>
      </c>
      <c r="AE44" s="242" t="s">
        <v>1405</v>
      </c>
      <c r="AF44" s="247" t="s">
        <v>1406</v>
      </c>
      <c r="AG44" s="242">
        <v>69</v>
      </c>
      <c r="AH44" s="247">
        <v>3.2</v>
      </c>
      <c r="AI44" s="242"/>
      <c r="AJ44" s="242"/>
    </row>
    <row r="45" spans="1:36" ht="28.5">
      <c r="A45" s="253">
        <f>VLOOKUP(B45,Data!E:E,1,0)</f>
        <v>51035</v>
      </c>
      <c r="B45" s="242">
        <v>51035</v>
      </c>
      <c r="C45" s="242" t="s">
        <v>482</v>
      </c>
      <c r="D45" s="253" t="e">
        <f>VLOOKUP(I45,#REF!,1,0)</f>
        <v>#REF!</v>
      </c>
      <c r="E45" s="253" t="e">
        <f>VLOOKUP(I45,#REF!,1,0)</f>
        <v>#REF!</v>
      </c>
      <c r="F45" s="253" t="e">
        <f>VLOOKUP(I45,OKTCo!$A$3:$A$51,1,0)</f>
        <v>#N/A</v>
      </c>
      <c r="G45" s="255" t="s">
        <v>1504</v>
      </c>
      <c r="H45" s="255" t="s">
        <v>1511</v>
      </c>
      <c r="I45" s="242" t="s">
        <v>608</v>
      </c>
      <c r="J45" s="242">
        <v>200339</v>
      </c>
      <c r="K45" s="242">
        <v>30762</v>
      </c>
      <c r="L45" s="242" t="s">
        <v>1219</v>
      </c>
      <c r="M45" s="242" t="s">
        <v>1402</v>
      </c>
      <c r="N45" s="242" t="s">
        <v>1407</v>
      </c>
      <c r="O45" s="242" t="s">
        <v>1215</v>
      </c>
      <c r="P45" s="243">
        <f>_xlfn.IFNA(VLOOKUP($B45,'Q2 2019 Initial PTP'!$F$1:$L$59,7,0),"Not Found in Future")</f>
        <v>43525</v>
      </c>
      <c r="Q45" s="251">
        <v>43525</v>
      </c>
      <c r="R45" s="243">
        <v>43525</v>
      </c>
      <c r="S45" s="243">
        <v>42080</v>
      </c>
      <c r="T45" s="242" t="s">
        <v>1404</v>
      </c>
      <c r="U45" s="244">
        <v>652658</v>
      </c>
      <c r="V45" s="242">
        <v>2015</v>
      </c>
      <c r="W45" s="245">
        <v>702841</v>
      </c>
      <c r="X45" s="246">
        <v>652658</v>
      </c>
      <c r="Y45" s="245"/>
      <c r="Z45" s="245"/>
      <c r="AA45" s="242" t="s">
        <v>1187</v>
      </c>
      <c r="AB45" s="242">
        <v>507723</v>
      </c>
      <c r="AC45" s="242" t="s">
        <v>1326</v>
      </c>
      <c r="AD45" s="242"/>
      <c r="AE45" s="242"/>
      <c r="AF45" s="247" t="s">
        <v>1408</v>
      </c>
      <c r="AG45" s="242">
        <v>69</v>
      </c>
      <c r="AH45" s="247"/>
      <c r="AI45" s="242"/>
      <c r="AJ45" s="242"/>
    </row>
    <row r="46" spans="1:36">
      <c r="A46" s="253" t="e">
        <f>VLOOKUP(B46,Data!E:E,1,0)</f>
        <v>#N/A</v>
      </c>
      <c r="B46" s="242">
        <v>51187</v>
      </c>
      <c r="C46" s="242" t="s">
        <v>482</v>
      </c>
      <c r="D46" s="253" t="e">
        <f>VLOOKUP(I46,#REF!,1,0)</f>
        <v>#REF!</v>
      </c>
      <c r="E46" s="253" t="e">
        <f>VLOOKUP(I46,#REF!,1,0)</f>
        <v>#REF!</v>
      </c>
      <c r="F46" s="253" t="str">
        <f>VLOOKUP(I46,OKTCo!$A$3:$A$51,1,0)</f>
        <v>TP2014207</v>
      </c>
      <c r="G46" s="253" t="s">
        <v>1505</v>
      </c>
      <c r="H46" s="253"/>
      <c r="I46" s="242" t="s">
        <v>1409</v>
      </c>
      <c r="J46" s="242">
        <v>200314</v>
      </c>
      <c r="K46" s="242">
        <v>30873</v>
      </c>
      <c r="L46" s="242" t="s">
        <v>1219</v>
      </c>
      <c r="M46" s="242" t="s">
        <v>1410</v>
      </c>
      <c r="N46" s="242" t="s">
        <v>1411</v>
      </c>
      <c r="O46" s="242" t="s">
        <v>1215</v>
      </c>
      <c r="P46" s="243">
        <f>_xlfn.IFNA(VLOOKUP($B46,'Q2 2019 Initial PTP'!$F$1:$L$59,7,0),"Not Found in Future")</f>
        <v>42922</v>
      </c>
      <c r="Q46" s="251">
        <v>42922</v>
      </c>
      <c r="R46" s="243">
        <v>42522</v>
      </c>
      <c r="S46" s="243">
        <v>42053</v>
      </c>
      <c r="T46" s="242" t="s">
        <v>1343</v>
      </c>
      <c r="U46" s="244">
        <v>15821763</v>
      </c>
      <c r="V46" s="242">
        <v>2015</v>
      </c>
      <c r="W46" s="245">
        <v>17038308</v>
      </c>
      <c r="X46" s="246">
        <v>9397311</v>
      </c>
      <c r="Y46" s="245"/>
      <c r="Z46" s="245"/>
      <c r="AA46" s="242" t="s">
        <v>1186</v>
      </c>
      <c r="AB46" s="242">
        <v>511477</v>
      </c>
      <c r="AC46" s="242" t="s">
        <v>1412</v>
      </c>
      <c r="AD46" s="242">
        <v>511445</v>
      </c>
      <c r="AE46" s="242" t="s">
        <v>1413</v>
      </c>
      <c r="AF46" s="247" t="s">
        <v>1414</v>
      </c>
      <c r="AG46" s="242">
        <v>138</v>
      </c>
      <c r="AH46" s="247"/>
      <c r="AI46" s="242">
        <v>16.52</v>
      </c>
      <c r="AJ46" s="242">
        <v>138</v>
      </c>
    </row>
    <row r="47" spans="1:36">
      <c r="A47" s="253">
        <f>VLOOKUP(B47,Data!E:E,1,0)</f>
        <v>50802</v>
      </c>
      <c r="B47" s="242">
        <v>50802</v>
      </c>
      <c r="C47" s="242" t="s">
        <v>482</v>
      </c>
      <c r="D47" s="253" t="e">
        <f>VLOOKUP(I47,#REF!,1,0)</f>
        <v>#REF!</v>
      </c>
      <c r="E47" s="253" t="e">
        <f>VLOOKUP(I47,#REF!,1,0)</f>
        <v>#REF!</v>
      </c>
      <c r="F47" s="253" t="str">
        <f>VLOOKUP(I47,OKTCo!$A$3:$A$51,1,0)</f>
        <v>TP2015027</v>
      </c>
      <c r="G47" s="253" t="s">
        <v>1505</v>
      </c>
      <c r="H47" s="253"/>
      <c r="I47" s="242" t="s">
        <v>587</v>
      </c>
      <c r="J47" s="242">
        <v>200310</v>
      </c>
      <c r="K47" s="242">
        <v>30619</v>
      </c>
      <c r="L47" s="242" t="s">
        <v>1219</v>
      </c>
      <c r="M47" s="242" t="s">
        <v>1393</v>
      </c>
      <c r="N47" s="242" t="s">
        <v>586</v>
      </c>
      <c r="O47" s="242" t="s">
        <v>1242</v>
      </c>
      <c r="P47" s="243">
        <f>_xlfn.IFNA(VLOOKUP($B47,'Q2 2019 Initial PTP'!$F$1:$L$59,7,0),"Not Found in Future")</f>
        <v>42915</v>
      </c>
      <c r="Q47" s="251">
        <v>42915</v>
      </c>
      <c r="R47" s="243">
        <v>42156</v>
      </c>
      <c r="S47" s="243">
        <v>41975</v>
      </c>
      <c r="T47" s="242" t="s">
        <v>451</v>
      </c>
      <c r="U47" s="244">
        <v>11652107</v>
      </c>
      <c r="V47" s="242">
        <v>2014</v>
      </c>
      <c r="W47" s="245">
        <v>12861746</v>
      </c>
      <c r="X47" s="246">
        <v>11652107</v>
      </c>
      <c r="Y47" s="245"/>
      <c r="Z47" s="245"/>
      <c r="AA47" s="242" t="s">
        <v>1186</v>
      </c>
      <c r="AB47" s="242">
        <v>511559</v>
      </c>
      <c r="AC47" s="242"/>
      <c r="AD47" s="242">
        <v>514823</v>
      </c>
      <c r="AE47" s="242" t="s">
        <v>1415</v>
      </c>
      <c r="AF47" s="247" t="s">
        <v>1416</v>
      </c>
      <c r="AG47" s="242">
        <v>138</v>
      </c>
      <c r="AH47" s="247">
        <v>14.25</v>
      </c>
      <c r="AI47" s="242"/>
      <c r="AJ47" s="242"/>
    </row>
    <row r="48" spans="1:36">
      <c r="A48" s="253">
        <f>VLOOKUP(B48,Data!E:E,1,0)</f>
        <v>50759</v>
      </c>
      <c r="B48" s="242">
        <v>50759</v>
      </c>
      <c r="C48" s="242" t="s">
        <v>482</v>
      </c>
      <c r="D48" s="253" t="e">
        <f>VLOOKUP(I48,#REF!,1,0)</f>
        <v>#REF!</v>
      </c>
      <c r="E48" s="253" t="e">
        <f>VLOOKUP(I48,#REF!,1,0)</f>
        <v>#REF!</v>
      </c>
      <c r="F48" s="253" t="e">
        <f>VLOOKUP(I48,OKTCo!$A$3:$A$51,1,0)</f>
        <v>#N/A</v>
      </c>
      <c r="G48" s="253" t="s">
        <v>1505</v>
      </c>
      <c r="H48" s="253"/>
      <c r="I48" s="242" t="s">
        <v>1417</v>
      </c>
      <c r="J48" s="242">
        <v>200361</v>
      </c>
      <c r="K48" s="242">
        <v>30598</v>
      </c>
      <c r="L48" s="242" t="s">
        <v>1219</v>
      </c>
      <c r="M48" s="242" t="s">
        <v>1418</v>
      </c>
      <c r="N48" s="242" t="s">
        <v>1419</v>
      </c>
      <c r="O48" s="242" t="s">
        <v>1215</v>
      </c>
      <c r="P48" s="243">
        <f>_xlfn.IFNA(VLOOKUP($B48,'Q2 2019 Initial PTP'!$F$1:$L$59,7,0),"Not Found in Future")</f>
        <v>42912</v>
      </c>
      <c r="Q48" s="251">
        <v>42912</v>
      </c>
      <c r="R48" s="243">
        <v>42887</v>
      </c>
      <c r="S48" s="243">
        <v>42349</v>
      </c>
      <c r="T48" s="242" t="s">
        <v>1216</v>
      </c>
      <c r="U48" s="244">
        <v>1409347</v>
      </c>
      <c r="V48" s="242">
        <v>2016</v>
      </c>
      <c r="W48" s="245">
        <v>1480696</v>
      </c>
      <c r="X48" s="246">
        <v>1409347</v>
      </c>
      <c r="Y48" s="245"/>
      <c r="Z48" s="245"/>
      <c r="AA48" s="242" t="s">
        <v>1186</v>
      </c>
      <c r="AB48" s="242">
        <v>508536</v>
      </c>
      <c r="AC48" s="242" t="s">
        <v>1420</v>
      </c>
      <c r="AD48" s="242">
        <v>508594</v>
      </c>
      <c r="AE48" s="242" t="s">
        <v>1421</v>
      </c>
      <c r="AF48" s="247" t="s">
        <v>1422</v>
      </c>
      <c r="AG48" s="242">
        <v>69</v>
      </c>
      <c r="AH48" s="247"/>
      <c r="AI48" s="242"/>
      <c r="AJ48" s="242"/>
    </row>
    <row r="49" spans="1:36">
      <c r="A49" s="253" t="e">
        <f>VLOOKUP(B49,Data!E:E,1,0)</f>
        <v>#N/A</v>
      </c>
      <c r="B49" s="242">
        <v>51096</v>
      </c>
      <c r="C49" s="242"/>
      <c r="D49" s="253" t="e">
        <f>VLOOKUP(I49,#REF!,1,0)</f>
        <v>#REF!</v>
      </c>
      <c r="E49" s="253" t="e">
        <f>VLOOKUP(I49,#REF!,1,0)</f>
        <v>#REF!</v>
      </c>
      <c r="F49" s="253" t="e">
        <f>VLOOKUP(I49,OKTCo!$A$3:$A$51,1,0)</f>
        <v>#N/A</v>
      </c>
      <c r="G49" s="255" t="s">
        <v>1504</v>
      </c>
      <c r="H49" s="253" t="s">
        <v>1512</v>
      </c>
      <c r="I49" s="242" t="s">
        <v>1423</v>
      </c>
      <c r="J49" s="242">
        <v>200382</v>
      </c>
      <c r="K49" s="242">
        <v>30809</v>
      </c>
      <c r="L49" s="242" t="s">
        <v>1219</v>
      </c>
      <c r="M49" s="242" t="s">
        <v>1424</v>
      </c>
      <c r="N49" s="242" t="s">
        <v>1425</v>
      </c>
      <c r="O49" s="242" t="s">
        <v>1215</v>
      </c>
      <c r="P49" s="243">
        <f>_xlfn.IFNA(VLOOKUP($B49,'Q2 2019 Initial PTP'!$F$1:$L$59,7,0),"Not Found in Future")</f>
        <v>44348</v>
      </c>
      <c r="Q49" s="251">
        <v>44348</v>
      </c>
      <c r="R49" s="243">
        <v>44348</v>
      </c>
      <c r="S49" s="243">
        <v>42472</v>
      </c>
      <c r="T49" s="242" t="s">
        <v>1250</v>
      </c>
      <c r="U49" s="244">
        <v>4319501</v>
      </c>
      <c r="V49" s="242">
        <v>2016</v>
      </c>
      <c r="W49" s="245">
        <v>4538176</v>
      </c>
      <c r="X49" s="246">
        <v>4319501</v>
      </c>
      <c r="Y49" s="245"/>
      <c r="Z49" s="245"/>
      <c r="AA49" s="242" t="s">
        <v>1187</v>
      </c>
      <c r="AB49" s="242">
        <v>505610</v>
      </c>
      <c r="AC49" s="242" t="s">
        <v>1426</v>
      </c>
      <c r="AD49" s="242">
        <v>509757</v>
      </c>
      <c r="AE49" s="242" t="s">
        <v>1427</v>
      </c>
      <c r="AF49" s="247" t="s">
        <v>1428</v>
      </c>
      <c r="AG49" s="242">
        <v>138</v>
      </c>
      <c r="AH49" s="247">
        <v>2</v>
      </c>
      <c r="AI49" s="242">
        <v>2</v>
      </c>
      <c r="AJ49" s="242">
        <v>2</v>
      </c>
    </row>
    <row r="50" spans="1:36">
      <c r="A50" s="253" t="e">
        <f>VLOOKUP(B50,Data!E:E,1,0)</f>
        <v>#N/A</v>
      </c>
      <c r="B50" s="242">
        <v>51454</v>
      </c>
      <c r="C50" s="242"/>
      <c r="D50" s="253" t="e">
        <f>VLOOKUP(I50,#REF!,1,0)</f>
        <v>#REF!</v>
      </c>
      <c r="E50" s="253" t="e">
        <f>VLOOKUP(I50,#REF!,1,0)</f>
        <v>#REF!</v>
      </c>
      <c r="F50" s="253" t="str">
        <f>VLOOKUP(I50,OKTCo!$A$3:$A$51,1,0)</f>
        <v>TP2015191</v>
      </c>
      <c r="G50" s="253" t="s">
        <v>1505</v>
      </c>
      <c r="H50" s="253"/>
      <c r="I50" s="242" t="s">
        <v>616</v>
      </c>
      <c r="J50" s="242">
        <v>200406</v>
      </c>
      <c r="K50" s="242">
        <v>31009</v>
      </c>
      <c r="L50" s="242" t="s">
        <v>1219</v>
      </c>
      <c r="M50" s="242" t="s">
        <v>1487</v>
      </c>
      <c r="N50" s="242" t="s">
        <v>1429</v>
      </c>
      <c r="O50" s="242" t="s">
        <v>1215</v>
      </c>
      <c r="P50" s="243">
        <f>_xlfn.IFNA(VLOOKUP($B50,'Q2 2019 Initial PTP'!$F$1:$L$59,7,0),"Not Found in Future")</f>
        <v>43224</v>
      </c>
      <c r="Q50" s="252">
        <v>43224</v>
      </c>
      <c r="R50" s="243">
        <v>43252</v>
      </c>
      <c r="S50" s="243">
        <v>42599</v>
      </c>
      <c r="T50" s="242" t="s">
        <v>1216</v>
      </c>
      <c r="U50" s="244">
        <v>5974766</v>
      </c>
      <c r="V50" s="242">
        <v>2016</v>
      </c>
      <c r="W50" s="245">
        <v>6277239</v>
      </c>
      <c r="X50" s="246">
        <v>5974766</v>
      </c>
      <c r="Y50" s="245"/>
      <c r="Z50" s="245"/>
      <c r="AA50" s="242" t="s">
        <v>1188</v>
      </c>
      <c r="AB50" s="242">
        <v>511452</v>
      </c>
      <c r="AC50" s="242" t="s">
        <v>1430</v>
      </c>
      <c r="AD50" s="242">
        <v>511457</v>
      </c>
      <c r="AE50" s="242" t="s">
        <v>1431</v>
      </c>
      <c r="AF50" s="247" t="s">
        <v>1432</v>
      </c>
      <c r="AG50" s="242">
        <v>69</v>
      </c>
      <c r="AH50" s="247">
        <v>3.86</v>
      </c>
      <c r="AI50" s="242">
        <v>3.86</v>
      </c>
      <c r="AJ50" s="242">
        <v>69</v>
      </c>
    </row>
    <row r="51" spans="1:36">
      <c r="A51" s="253" t="e">
        <f>VLOOKUP(B51,Data!E:E,1,0)</f>
        <v>#N/A</v>
      </c>
      <c r="B51" s="242">
        <v>51524</v>
      </c>
      <c r="C51" s="242"/>
      <c r="D51" s="253" t="e">
        <f>VLOOKUP(I51,#REF!,1,0)</f>
        <v>#REF!</v>
      </c>
      <c r="E51" s="253" t="e">
        <f>VLOOKUP(I51,#REF!,1,0)</f>
        <v>#REF!</v>
      </c>
      <c r="F51" s="253" t="str">
        <f>VLOOKUP(I51,OKTCo!$A$3:$A$51,1,0)</f>
        <v>TP2015191</v>
      </c>
      <c r="G51" s="253" t="s">
        <v>1505</v>
      </c>
      <c r="H51" s="253"/>
      <c r="I51" s="242" t="s">
        <v>616</v>
      </c>
      <c r="J51" s="242">
        <v>200406</v>
      </c>
      <c r="K51" s="242">
        <v>31039</v>
      </c>
      <c r="L51" s="242" t="s">
        <v>1219</v>
      </c>
      <c r="M51" s="242" t="s">
        <v>1488</v>
      </c>
      <c r="N51" s="242" t="s">
        <v>1433</v>
      </c>
      <c r="O51" s="242" t="s">
        <v>1215</v>
      </c>
      <c r="P51" s="243">
        <f>_xlfn.IFNA(VLOOKUP($B51,'Q2 2019 Initial PTP'!$F$1:$L$59,7,0),"Not Found in Future")</f>
        <v>42723</v>
      </c>
      <c r="Q51" s="251">
        <v>42723</v>
      </c>
      <c r="R51" s="243">
        <v>43983</v>
      </c>
      <c r="S51" s="243">
        <v>42599</v>
      </c>
      <c r="T51" s="242" t="s">
        <v>1216</v>
      </c>
      <c r="U51" s="244">
        <v>4365864</v>
      </c>
      <c r="V51" s="242">
        <v>2016</v>
      </c>
      <c r="W51" s="245">
        <v>4586886</v>
      </c>
      <c r="X51" s="246">
        <v>4365864</v>
      </c>
      <c r="Y51" s="245"/>
      <c r="Z51" s="245"/>
      <c r="AA51" s="242" t="s">
        <v>1186</v>
      </c>
      <c r="AB51" s="242">
        <v>511498</v>
      </c>
      <c r="AC51" s="242" t="s">
        <v>1434</v>
      </c>
      <c r="AD51" s="242">
        <v>511457</v>
      </c>
      <c r="AE51" s="242" t="s">
        <v>1431</v>
      </c>
      <c r="AF51" s="247" t="s">
        <v>1435</v>
      </c>
      <c r="AG51" s="242">
        <v>69</v>
      </c>
      <c r="AH51" s="247">
        <v>3.2</v>
      </c>
      <c r="AI51" s="242">
        <v>3.2</v>
      </c>
      <c r="AJ51" s="242">
        <v>69</v>
      </c>
    </row>
    <row r="52" spans="1:36">
      <c r="A52" s="253" t="e">
        <f>VLOOKUP(B52,Data!E:E,1,0)</f>
        <v>#N/A</v>
      </c>
      <c r="B52" s="242">
        <v>51433</v>
      </c>
      <c r="C52" s="242" t="s">
        <v>482</v>
      </c>
      <c r="D52" s="253" t="e">
        <f>VLOOKUP(I52,#REF!,1,0)</f>
        <v>#REF!</v>
      </c>
      <c r="E52" s="253" t="e">
        <f>VLOOKUP(I52,#REF!,1,0)</f>
        <v>#REF!</v>
      </c>
      <c r="F52" s="253" t="e">
        <f>VLOOKUP(I52,OKTCo!$A$3:$A$51,1,0)</f>
        <v>#N/A</v>
      </c>
      <c r="G52" s="253" t="s">
        <v>1505</v>
      </c>
      <c r="H52" s="253"/>
      <c r="I52" s="242" t="s">
        <v>1436</v>
      </c>
      <c r="J52" s="242">
        <v>200386</v>
      </c>
      <c r="K52" s="242">
        <v>30997</v>
      </c>
      <c r="L52" s="242" t="s">
        <v>1219</v>
      </c>
      <c r="M52" s="242" t="s">
        <v>1437</v>
      </c>
      <c r="N52" s="242" t="s">
        <v>1438</v>
      </c>
      <c r="O52" s="242" t="s">
        <v>1215</v>
      </c>
      <c r="P52" s="243">
        <f>_xlfn.IFNA(VLOOKUP($B52,'Q2 2019 Initial PTP'!$F$1:$L$59,7,0),"Not Found in Future")</f>
        <v>43453</v>
      </c>
      <c r="Q52" s="251">
        <v>43465</v>
      </c>
      <c r="R52" s="243">
        <v>42887</v>
      </c>
      <c r="S52" s="243">
        <v>42507</v>
      </c>
      <c r="T52" s="242" t="s">
        <v>1216</v>
      </c>
      <c r="U52" s="244">
        <v>758441</v>
      </c>
      <c r="V52" s="242">
        <v>2016</v>
      </c>
      <c r="W52" s="245">
        <v>796837</v>
      </c>
      <c r="X52" s="246">
        <v>1483426</v>
      </c>
      <c r="Y52" s="245"/>
      <c r="Z52" s="245"/>
      <c r="AA52" s="242" t="s">
        <v>1188</v>
      </c>
      <c r="AB52" s="242">
        <v>511504</v>
      </c>
      <c r="AC52" s="242" t="s">
        <v>1439</v>
      </c>
      <c r="AD52" s="242"/>
      <c r="AE52" s="242"/>
      <c r="AF52" s="247" t="s">
        <v>1440</v>
      </c>
      <c r="AG52" s="242">
        <v>138</v>
      </c>
      <c r="AH52" s="247"/>
      <c r="AI52" s="242"/>
      <c r="AJ52" s="242"/>
    </row>
    <row r="53" spans="1:36">
      <c r="A53" s="253" t="e">
        <f>VLOOKUP(B53,Data!E:E,1,0)</f>
        <v>#N/A</v>
      </c>
      <c r="B53" s="242">
        <v>51561</v>
      </c>
      <c r="C53" s="242" t="s">
        <v>482</v>
      </c>
      <c r="D53" s="253" t="e">
        <f>VLOOKUP(I53,#REF!,1,0)</f>
        <v>#REF!</v>
      </c>
      <c r="E53" s="253" t="e">
        <f>VLOOKUP(I53,#REF!,1,0)</f>
        <v>#REF!</v>
      </c>
      <c r="F53" s="253" t="str">
        <f>VLOOKUP(I53,OKTCo!$A$3:$A$51,1,0)</f>
        <v>TP2015204</v>
      </c>
      <c r="G53" s="253" t="s">
        <v>1505</v>
      </c>
      <c r="H53" s="253"/>
      <c r="I53" s="242" t="s">
        <v>615</v>
      </c>
      <c r="J53" s="242">
        <v>200386</v>
      </c>
      <c r="K53" s="242">
        <v>31058</v>
      </c>
      <c r="L53" s="242" t="s">
        <v>1219</v>
      </c>
      <c r="M53" s="242" t="s">
        <v>1441</v>
      </c>
      <c r="N53" s="242" t="s">
        <v>1442</v>
      </c>
      <c r="O53" s="242" t="s">
        <v>1215</v>
      </c>
      <c r="P53" s="243">
        <f>_xlfn.IFNA(VLOOKUP($B53,'Q2 2019 Initial PTP'!$F$1:$L$59,7,0),"Not Found in Future")</f>
        <v>43617</v>
      </c>
      <c r="Q53" s="251">
        <v>43617</v>
      </c>
      <c r="R53" s="243">
        <v>43252</v>
      </c>
      <c r="S53" s="243">
        <v>42507</v>
      </c>
      <c r="T53" s="242" t="s">
        <v>1216</v>
      </c>
      <c r="U53" s="244">
        <v>11778983</v>
      </c>
      <c r="V53" s="242">
        <v>2016</v>
      </c>
      <c r="W53" s="245">
        <v>12375294</v>
      </c>
      <c r="X53" s="246">
        <v>11778983</v>
      </c>
      <c r="Y53" s="245"/>
      <c r="Z53" s="245"/>
      <c r="AA53" s="242" t="s">
        <v>1188</v>
      </c>
      <c r="AB53" s="242">
        <v>510876</v>
      </c>
      <c r="AC53" s="242" t="s">
        <v>1443</v>
      </c>
      <c r="AD53" s="242">
        <v>510917</v>
      </c>
      <c r="AE53" s="242" t="s">
        <v>1444</v>
      </c>
      <c r="AF53" s="247" t="s">
        <v>1445</v>
      </c>
      <c r="AG53" s="242">
        <v>69</v>
      </c>
      <c r="AH53" s="247"/>
      <c r="AI53" s="242"/>
      <c r="AJ53" s="242"/>
    </row>
    <row r="54" spans="1:36">
      <c r="A54" s="253" t="e">
        <f>VLOOKUP(B54,Data!E:E,1,0)</f>
        <v>#N/A</v>
      </c>
      <c r="B54" s="242">
        <v>51562</v>
      </c>
      <c r="C54" s="242" t="s">
        <v>482</v>
      </c>
      <c r="D54" s="253" t="e">
        <f>VLOOKUP(I54,#REF!,1,0)</f>
        <v>#REF!</v>
      </c>
      <c r="E54" s="253" t="e">
        <f>VLOOKUP(I54,#REF!,1,0)</f>
        <v>#REF!</v>
      </c>
      <c r="F54" s="253" t="str">
        <f>VLOOKUP(I54,OKTCo!$A$3:$A$51,1,0)</f>
        <v>TP2015204</v>
      </c>
      <c r="G54" s="253" t="s">
        <v>1505</v>
      </c>
      <c r="H54" s="253"/>
      <c r="I54" s="242" t="s">
        <v>615</v>
      </c>
      <c r="J54" s="242">
        <v>200386</v>
      </c>
      <c r="K54" s="242">
        <v>31058</v>
      </c>
      <c r="L54" s="242" t="s">
        <v>1219</v>
      </c>
      <c r="M54" s="242" t="s">
        <v>1441</v>
      </c>
      <c r="N54" s="242" t="s">
        <v>1446</v>
      </c>
      <c r="O54" s="242" t="s">
        <v>1215</v>
      </c>
      <c r="P54" s="243">
        <f>_xlfn.IFNA(VLOOKUP($B54,'Q2 2019 Initial PTP'!$F$1:$L$59,7,0),"Not Found in Future")</f>
        <v>43617</v>
      </c>
      <c r="Q54" s="251">
        <v>43617</v>
      </c>
      <c r="R54" s="243">
        <v>43252</v>
      </c>
      <c r="S54" s="243">
        <v>42507</v>
      </c>
      <c r="T54" s="242" t="s">
        <v>1216</v>
      </c>
      <c r="U54" s="244">
        <v>7699929</v>
      </c>
      <c r="V54" s="242">
        <v>2016</v>
      </c>
      <c r="W54" s="245">
        <v>8089738</v>
      </c>
      <c r="X54" s="246">
        <v>7699929</v>
      </c>
      <c r="Y54" s="245"/>
      <c r="Z54" s="245"/>
      <c r="AA54" s="242" t="s">
        <v>1188</v>
      </c>
      <c r="AB54" s="242">
        <v>510876</v>
      </c>
      <c r="AC54" s="242" t="s">
        <v>1443</v>
      </c>
      <c r="AD54" s="242">
        <v>510910</v>
      </c>
      <c r="AE54" s="242" t="s">
        <v>1447</v>
      </c>
      <c r="AF54" s="247" t="s">
        <v>1448</v>
      </c>
      <c r="AG54" s="242">
        <v>69</v>
      </c>
      <c r="AH54" s="247"/>
      <c r="AI54" s="242"/>
      <c r="AJ54" s="242"/>
    </row>
    <row r="55" spans="1:36" ht="28.5">
      <c r="A55" s="253" t="e">
        <f>VLOOKUP(B55,Data!E:E,1,0)</f>
        <v>#N/A</v>
      </c>
      <c r="B55" s="242">
        <v>51738</v>
      </c>
      <c r="C55" s="242" t="s">
        <v>482</v>
      </c>
      <c r="D55" s="253" t="e">
        <f>VLOOKUP(I55,#REF!,1,0)</f>
        <v>#REF!</v>
      </c>
      <c r="E55" s="253" t="e">
        <f>VLOOKUP(I55,#REF!,1,0)</f>
        <v>#REF!</v>
      </c>
      <c r="F55" s="253" t="e">
        <f>VLOOKUP(I55,OKTCo!$A$3:$A$51,1,0)</f>
        <v>#N/A</v>
      </c>
      <c r="G55" s="255" t="s">
        <v>1504</v>
      </c>
      <c r="H55" s="255" t="s">
        <v>1511</v>
      </c>
      <c r="I55" s="242" t="s">
        <v>1450</v>
      </c>
      <c r="J55" s="242">
        <v>200431</v>
      </c>
      <c r="K55" s="242">
        <v>31131</v>
      </c>
      <c r="L55" s="242" t="s">
        <v>1219</v>
      </c>
      <c r="M55" s="242" t="s">
        <v>1451</v>
      </c>
      <c r="N55" s="242" t="s">
        <v>1452</v>
      </c>
      <c r="O55" s="242" t="s">
        <v>1354</v>
      </c>
      <c r="P55" s="243">
        <f>_xlfn.IFNA(VLOOKUP($B55,'Q2 2019 Initial PTP'!$F$1:$L$59,7,0),"Not Found in Future")</f>
        <v>43831</v>
      </c>
      <c r="Q55" s="251">
        <v>43831</v>
      </c>
      <c r="R55" s="243">
        <v>42736</v>
      </c>
      <c r="S55" s="243">
        <v>42787</v>
      </c>
      <c r="T55" s="242" t="s">
        <v>1449</v>
      </c>
      <c r="U55" s="244">
        <v>4780000</v>
      </c>
      <c r="V55" s="242">
        <v>2017</v>
      </c>
      <c r="W55" s="245">
        <v>4899500</v>
      </c>
      <c r="X55" s="246">
        <v>4780000</v>
      </c>
      <c r="Y55" s="245"/>
      <c r="Z55" s="245"/>
      <c r="AA55" s="242" t="s">
        <v>1188</v>
      </c>
      <c r="AB55" s="242">
        <v>506948</v>
      </c>
      <c r="AC55" s="242" t="s">
        <v>1453</v>
      </c>
      <c r="AD55" s="242">
        <v>512643</v>
      </c>
      <c r="AE55" s="242" t="s">
        <v>1454</v>
      </c>
      <c r="AF55" s="247" t="s">
        <v>1455</v>
      </c>
      <c r="AG55" s="242">
        <v>161</v>
      </c>
      <c r="AH55" s="247"/>
      <c r="AI55" s="242"/>
      <c r="AJ55" s="242"/>
    </row>
    <row r="56" spans="1:36">
      <c r="A56" s="253" t="e">
        <f>VLOOKUP(B56,Data!E:E,1,0)</f>
        <v>#N/A</v>
      </c>
      <c r="B56" s="242">
        <v>61858</v>
      </c>
      <c r="C56" s="242" t="s">
        <v>482</v>
      </c>
      <c r="D56" s="253" t="e">
        <f>VLOOKUP(I56,#REF!,1,0)</f>
        <v>#REF!</v>
      </c>
      <c r="E56" s="253" t="e">
        <f>VLOOKUP(I56,#REF!,1,0)</f>
        <v>#REF!</v>
      </c>
      <c r="F56" s="253" t="e">
        <f>VLOOKUP(I56,OKTCo!$A$3:$A$51,1,0)</f>
        <v>#N/A</v>
      </c>
      <c r="G56" s="255" t="s">
        <v>1504</v>
      </c>
      <c r="H56" s="255" t="s">
        <v>1511</v>
      </c>
      <c r="I56" s="242" t="s">
        <v>1456</v>
      </c>
      <c r="J56" s="242">
        <v>200446</v>
      </c>
      <c r="K56" s="242">
        <v>41202</v>
      </c>
      <c r="L56" s="242" t="s">
        <v>1219</v>
      </c>
      <c r="M56" s="242" t="s">
        <v>1457</v>
      </c>
      <c r="N56" s="242" t="s">
        <v>1458</v>
      </c>
      <c r="O56" s="242" t="s">
        <v>1215</v>
      </c>
      <c r="P56" s="243">
        <f>_xlfn.IFNA(VLOOKUP($B56,'Q2 2019 Initial PTP'!$F$1:$L$59,7,0),"Not Found in Future")</f>
        <v>43617</v>
      </c>
      <c r="Q56" s="251">
        <v>43617</v>
      </c>
      <c r="R56" s="243">
        <v>43252</v>
      </c>
      <c r="S56" s="243">
        <v>42867</v>
      </c>
      <c r="T56" s="242" t="s">
        <v>1359</v>
      </c>
      <c r="U56" s="244">
        <v>6014381</v>
      </c>
      <c r="V56" s="242">
        <v>2017</v>
      </c>
      <c r="W56" s="245">
        <v>6164741</v>
      </c>
      <c r="X56" s="246">
        <v>6014381</v>
      </c>
      <c r="Y56" s="245"/>
      <c r="Z56" s="245"/>
      <c r="AA56" s="242" t="s">
        <v>1188</v>
      </c>
      <c r="AB56" s="242">
        <v>509811</v>
      </c>
      <c r="AC56" s="242" t="s">
        <v>1459</v>
      </c>
      <c r="AD56" s="242">
        <v>509831</v>
      </c>
      <c r="AE56" s="242" t="s">
        <v>1460</v>
      </c>
      <c r="AF56" s="247" t="s">
        <v>1461</v>
      </c>
      <c r="AG56" s="242">
        <v>138</v>
      </c>
      <c r="AH56" s="247">
        <v>1.8</v>
      </c>
      <c r="AI56" s="242"/>
      <c r="AJ56" s="242"/>
    </row>
    <row r="57" spans="1:36">
      <c r="A57" s="253" t="e">
        <f>VLOOKUP(B57,Data!E:E,1,0)</f>
        <v>#N/A</v>
      </c>
      <c r="B57" s="242">
        <v>51831</v>
      </c>
      <c r="C57" s="242" t="s">
        <v>482</v>
      </c>
      <c r="D57" s="253" t="e">
        <f>VLOOKUP(I57,#REF!,1,0)</f>
        <v>#REF!</v>
      </c>
      <c r="E57" s="253" t="e">
        <f>VLOOKUP(I57,#REF!,1,0)</f>
        <v>#REF!</v>
      </c>
      <c r="F57" s="253" t="e">
        <f>VLOOKUP(I57,OKTCo!$A$3:$A$51,1,0)</f>
        <v>#N/A</v>
      </c>
      <c r="G57" s="253" t="s">
        <v>1505</v>
      </c>
      <c r="H57" s="253"/>
      <c r="I57" s="242" t="s">
        <v>619</v>
      </c>
      <c r="J57" s="242">
        <v>200446</v>
      </c>
      <c r="K57" s="242">
        <v>31186</v>
      </c>
      <c r="L57" s="242" t="s">
        <v>1219</v>
      </c>
      <c r="M57" s="242" t="s">
        <v>1462</v>
      </c>
      <c r="N57" s="242" t="s">
        <v>1463</v>
      </c>
      <c r="O57" s="242" t="s">
        <v>1215</v>
      </c>
      <c r="P57" s="243">
        <f>_xlfn.IFNA(VLOOKUP($B57,'Q2 2019 Initial PTP'!$F$1:$L$59,7,0),"Not Found in Future")</f>
        <v>43447</v>
      </c>
      <c r="Q57" s="251">
        <v>43435</v>
      </c>
      <c r="R57" s="243">
        <v>43435</v>
      </c>
      <c r="S57" s="243">
        <v>42867</v>
      </c>
      <c r="T57" s="242" t="s">
        <v>1359</v>
      </c>
      <c r="U57" s="244">
        <v>1298048</v>
      </c>
      <c r="V57" s="242">
        <v>2017</v>
      </c>
      <c r="W57" s="245">
        <v>1330499</v>
      </c>
      <c r="X57" s="246">
        <v>1917591</v>
      </c>
      <c r="Y57" s="245"/>
      <c r="Z57" s="245"/>
      <c r="AA57" s="242" t="s">
        <v>1187</v>
      </c>
      <c r="AB57" s="242"/>
      <c r="AC57" s="242"/>
      <c r="AD57" s="242"/>
      <c r="AE57" s="242"/>
      <c r="AF57" s="247" t="s">
        <v>1464</v>
      </c>
      <c r="AG57" s="242">
        <v>138</v>
      </c>
      <c r="AH57" s="247"/>
      <c r="AI57" s="242"/>
      <c r="AJ57" s="242"/>
    </row>
    <row r="58" spans="1:36">
      <c r="A58" s="253" t="e">
        <f>VLOOKUP(B58,Data!E:E,1,0)</f>
        <v>#N/A</v>
      </c>
      <c r="B58" s="242">
        <v>71945</v>
      </c>
      <c r="C58" s="242" t="s">
        <v>482</v>
      </c>
      <c r="D58" s="253" t="e">
        <f>VLOOKUP(I58,#REF!,1,0)</f>
        <v>#REF!</v>
      </c>
      <c r="E58" s="253" t="e">
        <f>VLOOKUP(I58,#REF!,1,0)</f>
        <v>#REF!</v>
      </c>
      <c r="F58" s="253" t="e">
        <f>VLOOKUP(I58,OKTCo!$A$3:$A$51,1,0)</f>
        <v>#N/A</v>
      </c>
      <c r="G58" s="255" t="s">
        <v>1504</v>
      </c>
      <c r="H58" s="255" t="s">
        <v>1511</v>
      </c>
      <c r="I58" s="242" t="s">
        <v>1465</v>
      </c>
      <c r="J58" s="242">
        <v>200446</v>
      </c>
      <c r="K58" s="242">
        <v>41233</v>
      </c>
      <c r="L58" s="242" t="s">
        <v>1219</v>
      </c>
      <c r="M58" s="242" t="s">
        <v>1466</v>
      </c>
      <c r="N58" s="242" t="s">
        <v>1467</v>
      </c>
      <c r="O58" s="242" t="s">
        <v>1215</v>
      </c>
      <c r="P58" s="243">
        <f>_xlfn.IFNA(VLOOKUP($B58,'Q2 2019 Initial PTP'!$F$1:$L$59,7,0),"Not Found in Future")</f>
        <v>43617</v>
      </c>
      <c r="Q58" s="251">
        <v>43617</v>
      </c>
      <c r="R58" s="243">
        <v>43252</v>
      </c>
      <c r="S58" s="243">
        <v>42867</v>
      </c>
      <c r="T58" s="242" t="s">
        <v>1359</v>
      </c>
      <c r="U58" s="244">
        <v>5714095</v>
      </c>
      <c r="V58" s="242">
        <v>2017</v>
      </c>
      <c r="W58" s="245">
        <v>5856947</v>
      </c>
      <c r="X58" s="246">
        <v>5714095</v>
      </c>
      <c r="Y58" s="245"/>
      <c r="Z58" s="245"/>
      <c r="AA58" s="242" t="s">
        <v>1188</v>
      </c>
      <c r="AB58" s="242">
        <v>509786</v>
      </c>
      <c r="AC58" s="242" t="s">
        <v>1264</v>
      </c>
      <c r="AD58" s="242">
        <v>509804</v>
      </c>
      <c r="AE58" s="242" t="s">
        <v>1468</v>
      </c>
      <c r="AF58" s="247" t="s">
        <v>1469</v>
      </c>
      <c r="AG58" s="242">
        <v>138</v>
      </c>
      <c r="AH58" s="247"/>
      <c r="AI58" s="242">
        <v>7.13</v>
      </c>
      <c r="AJ58" s="242"/>
    </row>
    <row r="59" spans="1:36" ht="185.25">
      <c r="A59" s="253" t="e">
        <f>VLOOKUP(B59,Data!E:E,1,0)</f>
        <v>#N/A</v>
      </c>
      <c r="B59" s="242">
        <v>82137</v>
      </c>
      <c r="C59" s="242"/>
      <c r="D59" s="253" t="e">
        <f>VLOOKUP(I59,#REF!,1,0)</f>
        <v>#REF!</v>
      </c>
      <c r="E59" s="253" t="e">
        <f>VLOOKUP(I59,#REF!,1,0)</f>
        <v>#REF!</v>
      </c>
      <c r="F59" s="253" t="e">
        <f>VLOOKUP(I59,OKTCo!$A$3:$A$51,1,0)</f>
        <v>#N/A</v>
      </c>
      <c r="G59" s="255" t="s">
        <v>1504</v>
      </c>
      <c r="H59" s="253" t="s">
        <v>1509</v>
      </c>
      <c r="I59" s="242" t="s">
        <v>1489</v>
      </c>
      <c r="J59" s="242"/>
      <c r="K59" s="242">
        <v>51337</v>
      </c>
      <c r="L59" s="242" t="s">
        <v>1219</v>
      </c>
      <c r="M59" s="242" t="s">
        <v>1490</v>
      </c>
      <c r="N59" s="242" t="s">
        <v>1491</v>
      </c>
      <c r="O59" s="242" t="s">
        <v>1386</v>
      </c>
      <c r="P59" s="243">
        <f>_xlfn.IFNA(VLOOKUP($B59,'Q2 2019 Initial PTP'!$F$1:$L$59,7,0),"Not Found in Future")</f>
        <v>43511</v>
      </c>
      <c r="Q59" s="251">
        <v>43511</v>
      </c>
      <c r="R59" s="243"/>
      <c r="S59" s="243"/>
      <c r="T59" s="242"/>
      <c r="U59" s="244"/>
      <c r="V59" s="242"/>
      <c r="W59" s="245"/>
      <c r="X59" s="246">
        <v>700000</v>
      </c>
      <c r="Y59" s="245"/>
      <c r="Z59" s="245"/>
      <c r="AA59" s="242" t="s">
        <v>1187</v>
      </c>
      <c r="AB59" s="242"/>
      <c r="AC59" s="242"/>
      <c r="AD59" s="242"/>
      <c r="AE59" s="242"/>
      <c r="AF59" s="247" t="s">
        <v>1492</v>
      </c>
      <c r="AG59" s="242"/>
      <c r="AH59" s="247"/>
      <c r="AI59" s="242"/>
      <c r="AJ59" s="242"/>
    </row>
    <row r="60" spans="1:36" ht="156.75">
      <c r="A60" s="253" t="e">
        <f>VLOOKUP(B60,Data!E:E,1,0)</f>
        <v>#N/A</v>
      </c>
      <c r="B60" s="242">
        <v>82138</v>
      </c>
      <c r="C60" s="242"/>
      <c r="D60" s="253" t="e">
        <f>VLOOKUP(I60,#REF!,1,0)</f>
        <v>#REF!</v>
      </c>
      <c r="E60" s="253" t="e">
        <f>VLOOKUP(I60,#REF!,1,0)</f>
        <v>#REF!</v>
      </c>
      <c r="F60" s="253" t="e">
        <f>VLOOKUP(I60,OKTCo!$A$3:$A$51,1,0)</f>
        <v>#N/A</v>
      </c>
      <c r="G60" s="255" t="s">
        <v>1504</v>
      </c>
      <c r="H60" s="253" t="s">
        <v>1509</v>
      </c>
      <c r="I60" s="242" t="s">
        <v>1489</v>
      </c>
      <c r="J60" s="242"/>
      <c r="K60" s="242">
        <v>51337</v>
      </c>
      <c r="L60" s="242" t="s">
        <v>1219</v>
      </c>
      <c r="M60" s="242" t="s">
        <v>1490</v>
      </c>
      <c r="N60" s="242" t="s">
        <v>1493</v>
      </c>
      <c r="O60" s="242" t="s">
        <v>1386</v>
      </c>
      <c r="P60" s="243">
        <f>_xlfn.IFNA(VLOOKUP($B60,'Q2 2019 Initial PTP'!$F$1:$L$59,7,0),"Not Found in Future")</f>
        <v>43555</v>
      </c>
      <c r="Q60" s="251">
        <v>43555</v>
      </c>
      <c r="R60" s="243"/>
      <c r="S60" s="243"/>
      <c r="T60" s="242"/>
      <c r="U60" s="244"/>
      <c r="V60" s="242"/>
      <c r="W60" s="245"/>
      <c r="X60" s="246">
        <v>8700000</v>
      </c>
      <c r="Y60" s="245"/>
      <c r="Z60" s="245"/>
      <c r="AA60" s="242" t="s">
        <v>1187</v>
      </c>
      <c r="AB60" s="242"/>
      <c r="AC60" s="242"/>
      <c r="AD60" s="242"/>
      <c r="AE60" s="242"/>
      <c r="AF60" s="247" t="s">
        <v>1494</v>
      </c>
      <c r="AG60" s="242"/>
      <c r="AH60" s="247"/>
      <c r="AI60" s="242"/>
      <c r="AJ60" s="242"/>
    </row>
    <row r="61" spans="1:36">
      <c r="A61" s="253">
        <f>VLOOKUP(B61,Data!E:E,1,0)</f>
        <v>10001</v>
      </c>
      <c r="B61" s="242">
        <v>10001</v>
      </c>
      <c r="C61" s="242"/>
      <c r="D61" s="253" t="e">
        <f>VLOOKUP(I61,#REF!,1,0)</f>
        <v>#REF!</v>
      </c>
      <c r="E61" s="253" t="e">
        <f>VLOOKUP(I61,#REF!,1,0)</f>
        <v>#REF!</v>
      </c>
      <c r="F61" s="253" t="e">
        <f>VLOOKUP(I61,OKTCo!$A$3:$A$51,1,0)</f>
        <v>#N/A</v>
      </c>
      <c r="G61" s="255" t="s">
        <v>1504</v>
      </c>
      <c r="H61" s="253" t="s">
        <v>1507</v>
      </c>
      <c r="I61" s="242"/>
      <c r="J61" s="242">
        <v>19999</v>
      </c>
      <c r="K61" s="242">
        <v>1</v>
      </c>
      <c r="L61" s="242" t="s">
        <v>1219</v>
      </c>
      <c r="M61" s="242" t="s">
        <v>1495</v>
      </c>
      <c r="N61" s="242" t="s">
        <v>1496</v>
      </c>
      <c r="O61" s="242" t="s">
        <v>1215</v>
      </c>
      <c r="P61" s="243" t="str">
        <f>_xlfn.IFNA(VLOOKUP($B61,'Q2 2019 Initial PTP'!$F$1:$L$59,7,0),"Not Found in Future")</f>
        <v>Not Found in Future</v>
      </c>
      <c r="Q61" s="251">
        <v>39234</v>
      </c>
      <c r="R61" s="243">
        <v>39600</v>
      </c>
      <c r="S61" s="243">
        <v>39115</v>
      </c>
      <c r="T61" s="242" t="s">
        <v>291</v>
      </c>
      <c r="U61" s="244"/>
      <c r="V61" s="242"/>
      <c r="W61" s="245"/>
      <c r="X61" s="246">
        <v>5174095</v>
      </c>
      <c r="Y61" s="245">
        <v>0</v>
      </c>
      <c r="Z61" s="245" t="s">
        <v>1243</v>
      </c>
      <c r="AA61" s="242" t="s">
        <v>1186</v>
      </c>
      <c r="AB61" s="242">
        <v>508053</v>
      </c>
      <c r="AC61" s="242" t="s">
        <v>1497</v>
      </c>
      <c r="AD61" s="242">
        <v>508061</v>
      </c>
      <c r="AE61" s="242" t="s">
        <v>1498</v>
      </c>
      <c r="AF61" s="247" t="s">
        <v>114</v>
      </c>
      <c r="AG61" s="242">
        <v>69</v>
      </c>
      <c r="AH61" s="247"/>
      <c r="AI61" s="242"/>
      <c r="AJ61" s="242"/>
    </row>
  </sheetData>
  <autoFilter ref="A1:AJ61"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BD96F-C8ED-45FE-8A3C-7AD2E194ECD1}">
  <sheetPr>
    <pageSetUpPr fitToPage="1"/>
  </sheetPr>
  <dimension ref="A1:XFB49"/>
  <sheetViews>
    <sheetView topLeftCell="B1" zoomScaleNormal="100" workbookViewId="0">
      <pane ySplit="15" topLeftCell="A16" activePane="bottomLeft" state="frozen"/>
      <selection pane="bottomLeft" activeCell="B16" sqref="B16"/>
    </sheetView>
  </sheetViews>
  <sheetFormatPr defaultColWidth="13.28515625" defaultRowHeight="15"/>
  <cols>
    <col min="1" max="1" width="17.7109375" style="250" hidden="1" customWidth="1"/>
    <col min="2" max="3" width="8.7109375" style="250" bestFit="1" customWidth="1"/>
    <col min="4" max="4" width="9.28515625" style="250" bestFit="1" customWidth="1"/>
    <col min="5" max="5" width="10.7109375" style="250" bestFit="1" customWidth="1"/>
    <col min="6" max="6" width="7.5703125" style="250" customWidth="1"/>
    <col min="7" max="7" width="91" style="430" bestFit="1" customWidth="1"/>
    <col min="8" max="8" width="58.140625" style="430" bestFit="1" customWidth="1"/>
    <col min="9" max="9" width="43.85546875" style="430" customWidth="1"/>
    <col min="10" max="10" width="14.5703125" style="430" customWidth="1"/>
    <col min="11" max="11" width="10.85546875" style="250" bestFit="1" customWidth="1"/>
    <col min="12" max="13" width="12.140625" style="250" customWidth="1"/>
    <col min="14" max="14" width="9.42578125" style="430" customWidth="1"/>
    <col min="15" max="15" width="13.85546875" style="416" customWidth="1"/>
    <col min="16" max="16" width="7.85546875" style="431" customWidth="1"/>
    <col min="17" max="17" width="13.5703125" style="416" bestFit="1" customWidth="1"/>
    <col min="18" max="18" width="16.42578125" style="416" bestFit="1" customWidth="1"/>
    <col min="19" max="19" width="9" style="451" customWidth="1"/>
    <col min="20" max="20" width="7.140625" style="416" hidden="1" customWidth="1"/>
    <col min="21" max="21" width="8.28515625" style="250" hidden="1" customWidth="1"/>
    <col min="22" max="22" width="17.7109375" style="430" customWidth="1"/>
    <col min="23" max="23" width="9.28515625" style="430" hidden="1" customWidth="1"/>
    <col min="24" max="24" width="9.7109375" style="430" hidden="1" customWidth="1"/>
    <col min="25" max="25" width="9.28515625" style="430" hidden="1" customWidth="1"/>
    <col min="26" max="26" width="9.7109375" style="430" hidden="1" customWidth="1"/>
    <col min="27" max="27" width="18.5703125" style="430" customWidth="1"/>
    <col min="28" max="29" width="9.28515625" style="250" hidden="1" customWidth="1"/>
    <col min="30" max="31" width="12.140625" style="250" hidden="1" customWidth="1"/>
    <col min="32" max="32" width="9.42578125" style="250" customWidth="1"/>
    <col min="33" max="35" width="9.28515625" style="250" customWidth="1"/>
    <col min="36" max="36" width="15" style="250" customWidth="1"/>
    <col min="37" max="37" width="63.140625" style="430" customWidth="1"/>
    <col min="38" max="16384" width="13.28515625" style="250"/>
  </cols>
  <sheetData>
    <row r="1" spans="1:38" hidden="1">
      <c r="B1" s="599" t="s">
        <v>1779</v>
      </c>
      <c r="C1" s="599"/>
      <c r="D1" s="599"/>
      <c r="E1" s="599"/>
      <c r="F1" s="599"/>
      <c r="G1" s="599"/>
      <c r="H1" s="599"/>
      <c r="I1" s="599"/>
      <c r="J1" s="599"/>
      <c r="K1" s="599"/>
      <c r="L1" s="599"/>
      <c r="M1" s="599"/>
    </row>
    <row r="2" spans="1:38" hidden="1">
      <c r="B2" s="595" t="s">
        <v>1186</v>
      </c>
      <c r="C2" s="595"/>
      <c r="D2" s="595"/>
      <c r="E2" s="595"/>
      <c r="F2" s="595"/>
      <c r="G2" s="596" t="s">
        <v>1780</v>
      </c>
      <c r="H2" s="596"/>
      <c r="I2" s="596"/>
      <c r="J2" s="596"/>
      <c r="K2" s="596"/>
      <c r="L2" s="596"/>
      <c r="M2" s="596"/>
    </row>
    <row r="3" spans="1:38" hidden="1">
      <c r="B3" s="597" t="s">
        <v>1781</v>
      </c>
      <c r="C3" s="597"/>
      <c r="D3" s="597"/>
      <c r="E3" s="597"/>
      <c r="F3" s="597"/>
      <c r="G3" s="598" t="s">
        <v>1782</v>
      </c>
      <c r="H3" s="598"/>
      <c r="I3" s="598"/>
      <c r="J3" s="598"/>
      <c r="K3" s="598"/>
      <c r="L3" s="598"/>
      <c r="M3" s="598"/>
    </row>
    <row r="4" spans="1:38" hidden="1">
      <c r="B4" s="595" t="s">
        <v>1188</v>
      </c>
      <c r="C4" s="595"/>
      <c r="D4" s="595"/>
      <c r="E4" s="595"/>
      <c r="F4" s="595"/>
      <c r="G4" s="596" t="s">
        <v>1783</v>
      </c>
      <c r="H4" s="596"/>
      <c r="I4" s="596"/>
      <c r="J4" s="596"/>
      <c r="K4" s="596"/>
      <c r="L4" s="596"/>
      <c r="M4" s="596"/>
    </row>
    <row r="5" spans="1:38" hidden="1">
      <c r="B5" s="597" t="s">
        <v>1784</v>
      </c>
      <c r="C5" s="597"/>
      <c r="D5" s="597"/>
      <c r="E5" s="597"/>
      <c r="F5" s="597"/>
      <c r="G5" s="598" t="s">
        <v>1785</v>
      </c>
      <c r="H5" s="598"/>
      <c r="I5" s="598"/>
      <c r="J5" s="598"/>
      <c r="K5" s="598"/>
      <c r="L5" s="598"/>
      <c r="M5" s="598"/>
    </row>
    <row r="6" spans="1:38" hidden="1">
      <c r="B6" s="595" t="s">
        <v>1786</v>
      </c>
      <c r="C6" s="595"/>
      <c r="D6" s="595"/>
      <c r="E6" s="595"/>
      <c r="F6" s="595"/>
      <c r="G6" s="596" t="s">
        <v>1787</v>
      </c>
      <c r="H6" s="596"/>
      <c r="I6" s="596"/>
      <c r="J6" s="596"/>
      <c r="K6" s="596"/>
      <c r="L6" s="596"/>
      <c r="M6" s="596"/>
    </row>
    <row r="7" spans="1:38" hidden="1">
      <c r="B7" s="597" t="s">
        <v>1788</v>
      </c>
      <c r="C7" s="597"/>
      <c r="D7" s="597"/>
      <c r="E7" s="597"/>
      <c r="F7" s="597"/>
      <c r="G7" s="598" t="s">
        <v>1789</v>
      </c>
      <c r="H7" s="598"/>
      <c r="I7" s="598"/>
      <c r="J7" s="598"/>
      <c r="K7" s="598"/>
      <c r="L7" s="598"/>
      <c r="M7" s="598"/>
    </row>
    <row r="8" spans="1:38" hidden="1">
      <c r="B8" s="595" t="s">
        <v>1790</v>
      </c>
      <c r="C8" s="595"/>
      <c r="D8" s="595"/>
      <c r="E8" s="595"/>
      <c r="F8" s="595"/>
      <c r="G8" s="596" t="s">
        <v>1791</v>
      </c>
      <c r="H8" s="596"/>
      <c r="I8" s="596"/>
      <c r="J8" s="596"/>
      <c r="K8" s="596"/>
      <c r="L8" s="596"/>
      <c r="M8" s="596"/>
    </row>
    <row r="9" spans="1:38" hidden="1">
      <c r="B9" s="597" t="s">
        <v>1792</v>
      </c>
      <c r="C9" s="597"/>
      <c r="D9" s="597"/>
      <c r="E9" s="597"/>
      <c r="F9" s="597"/>
      <c r="G9" s="598" t="s">
        <v>1793</v>
      </c>
      <c r="H9" s="598"/>
      <c r="I9" s="598"/>
      <c r="J9" s="598"/>
      <c r="K9" s="598"/>
      <c r="L9" s="598"/>
      <c r="M9" s="598"/>
    </row>
    <row r="10" spans="1:38" hidden="1">
      <c r="B10" s="595" t="s">
        <v>1187</v>
      </c>
      <c r="C10" s="595"/>
      <c r="D10" s="595"/>
      <c r="E10" s="595"/>
      <c r="F10" s="595"/>
      <c r="G10" s="596" t="s">
        <v>1794</v>
      </c>
      <c r="H10" s="596"/>
      <c r="I10" s="596"/>
      <c r="J10" s="596"/>
      <c r="K10" s="596"/>
      <c r="L10" s="596"/>
      <c r="M10" s="596"/>
    </row>
    <row r="11" spans="1:38" hidden="1">
      <c r="B11" s="597" t="s">
        <v>1795</v>
      </c>
      <c r="C11" s="597"/>
      <c r="D11" s="597"/>
      <c r="E11" s="597"/>
      <c r="F11" s="597"/>
      <c r="G11" s="598" t="s">
        <v>1796</v>
      </c>
      <c r="H11" s="598"/>
      <c r="I11" s="598"/>
      <c r="J11" s="598"/>
      <c r="K11" s="598"/>
      <c r="L11" s="598"/>
      <c r="M11" s="598"/>
    </row>
    <row r="12" spans="1:38" hidden="1">
      <c r="B12" s="595" t="s">
        <v>1484</v>
      </c>
      <c r="C12" s="595"/>
      <c r="D12" s="595"/>
      <c r="E12" s="595"/>
      <c r="F12" s="595"/>
      <c r="G12" s="596" t="s">
        <v>1797</v>
      </c>
      <c r="H12" s="596"/>
      <c r="I12" s="596"/>
      <c r="J12" s="596"/>
      <c r="K12" s="596"/>
      <c r="L12" s="596"/>
      <c r="M12" s="596"/>
    </row>
    <row r="13" spans="1:38" hidden="1">
      <c r="B13" s="597" t="s">
        <v>1798</v>
      </c>
      <c r="C13" s="597"/>
      <c r="D13" s="597"/>
      <c r="E13" s="597"/>
      <c r="F13" s="597"/>
      <c r="G13" s="598" t="s">
        <v>1799</v>
      </c>
      <c r="H13" s="598"/>
      <c r="I13" s="598"/>
      <c r="J13" s="598"/>
      <c r="K13" s="598"/>
      <c r="L13" s="598"/>
      <c r="M13" s="598"/>
    </row>
    <row r="14" spans="1:38" hidden="1">
      <c r="B14" s="595" t="s">
        <v>1800</v>
      </c>
      <c r="C14" s="595"/>
      <c r="D14" s="595"/>
      <c r="E14" s="595"/>
      <c r="F14" s="595"/>
      <c r="G14" s="596" t="s">
        <v>1801</v>
      </c>
      <c r="H14" s="596"/>
      <c r="I14" s="596"/>
      <c r="J14" s="596"/>
      <c r="K14" s="596"/>
      <c r="L14" s="596"/>
      <c r="M14" s="596"/>
    </row>
    <row r="15" spans="1:38" s="449" customFormat="1" ht="111.75" customHeight="1">
      <c r="A15" s="260" t="s">
        <v>1189</v>
      </c>
      <c r="B15" s="260" t="s">
        <v>1191</v>
      </c>
      <c r="C15" s="260" t="s">
        <v>1802</v>
      </c>
      <c r="D15" s="260" t="s">
        <v>1803</v>
      </c>
      <c r="E15" s="444" t="s">
        <v>277</v>
      </c>
      <c r="F15" s="260" t="s">
        <v>1804</v>
      </c>
      <c r="G15" s="260" t="s">
        <v>1805</v>
      </c>
      <c r="H15" s="261" t="s">
        <v>1806</v>
      </c>
      <c r="I15" s="561" t="s">
        <v>2966</v>
      </c>
      <c r="J15" s="261" t="s">
        <v>1807</v>
      </c>
      <c r="K15" s="445" t="s">
        <v>1809</v>
      </c>
      <c r="L15" s="261" t="s">
        <v>1810</v>
      </c>
      <c r="M15" s="261" t="s">
        <v>1811</v>
      </c>
      <c r="N15" s="260" t="s">
        <v>1812</v>
      </c>
      <c r="O15" s="262" t="s">
        <v>1813</v>
      </c>
      <c r="P15" s="262" t="s">
        <v>1814</v>
      </c>
      <c r="Q15" s="262" t="s">
        <v>1815</v>
      </c>
      <c r="R15" s="445" t="s">
        <v>2836</v>
      </c>
      <c r="S15" s="455" t="s">
        <v>2838</v>
      </c>
      <c r="T15" s="262" t="s">
        <v>1818</v>
      </c>
      <c r="U15" s="260" t="s">
        <v>1819</v>
      </c>
      <c r="V15" s="260" t="s">
        <v>1820</v>
      </c>
      <c r="W15" s="260" t="s">
        <v>1821</v>
      </c>
      <c r="X15" s="260" t="s">
        <v>1822</v>
      </c>
      <c r="Y15" s="260" t="s">
        <v>1823</v>
      </c>
      <c r="Z15" s="260" t="s">
        <v>1824</v>
      </c>
      <c r="AA15" s="260" t="s">
        <v>1825</v>
      </c>
      <c r="AB15" s="260" t="s">
        <v>1826</v>
      </c>
      <c r="AC15" s="260" t="s">
        <v>1827</v>
      </c>
      <c r="AD15" s="260" t="s">
        <v>1828</v>
      </c>
      <c r="AE15" s="260" t="s">
        <v>1829</v>
      </c>
      <c r="AF15" s="446" t="s">
        <v>1830</v>
      </c>
      <c r="AG15" s="446" t="s">
        <v>1831</v>
      </c>
      <c r="AH15" s="446" t="s">
        <v>1832</v>
      </c>
      <c r="AI15" s="446" t="s">
        <v>1833</v>
      </c>
      <c r="AJ15" s="444" t="s">
        <v>1704</v>
      </c>
      <c r="AK15" s="446" t="s">
        <v>288</v>
      </c>
      <c r="AL15" s="456" t="s">
        <v>2785</v>
      </c>
    </row>
    <row r="16" spans="1:38" customFormat="1" ht="17.45" customHeight="1">
      <c r="A16" s="250" t="s">
        <v>482</v>
      </c>
      <c r="B16" s="250">
        <v>200386</v>
      </c>
      <c r="C16" s="250">
        <v>31057</v>
      </c>
      <c r="D16" s="501">
        <v>51560</v>
      </c>
      <c r="E16" s="250" t="s">
        <v>1218</v>
      </c>
      <c r="F16" s="250" t="s">
        <v>1219</v>
      </c>
      <c r="G16" s="430" t="s">
        <v>1520</v>
      </c>
      <c r="H16" s="430" t="s">
        <v>1233</v>
      </c>
      <c r="I16" s="430" t="s">
        <v>1505</v>
      </c>
      <c r="J16" s="430" t="s">
        <v>1222</v>
      </c>
      <c r="K16" s="559">
        <v>45645</v>
      </c>
      <c r="L16" s="415">
        <v>45444</v>
      </c>
      <c r="M16" s="415">
        <v>42507</v>
      </c>
      <c r="N16" s="430" t="s">
        <v>1216</v>
      </c>
      <c r="O16" s="416">
        <v>21668581.75</v>
      </c>
      <c r="P16" s="431">
        <v>2016</v>
      </c>
      <c r="Q16" s="416">
        <v>26401062.843086999</v>
      </c>
      <c r="R16" s="560">
        <v>24109230</v>
      </c>
      <c r="S16" s="503">
        <f>Table17[[#This Row],[Current Month EcoSys EAC (Loaded)]]/Table17[[#This Row],[BASELINE ESTIMATE WITH ESCALATION]]</f>
        <v>0.91319164471868586</v>
      </c>
      <c r="T16" s="416">
        <v>0</v>
      </c>
      <c r="U16" s="250"/>
      <c r="V16" s="430" t="s">
        <v>2440</v>
      </c>
      <c r="W16" s="430">
        <v>510882</v>
      </c>
      <c r="X16" s="430" t="s">
        <v>1234</v>
      </c>
      <c r="Y16" s="430">
        <v>510885</v>
      </c>
      <c r="Z16" s="430" t="s">
        <v>1230</v>
      </c>
      <c r="AA16" s="430" t="s">
        <v>1235</v>
      </c>
      <c r="AB16" s="250">
        <v>69</v>
      </c>
      <c r="AC16" s="250"/>
      <c r="AD16" s="250"/>
      <c r="AE16" s="250"/>
      <c r="AF16" s="250" t="s">
        <v>1564</v>
      </c>
      <c r="AG16" s="250" t="s">
        <v>1564</v>
      </c>
      <c r="AH16" s="250"/>
      <c r="AI16" s="250" t="s">
        <v>1564</v>
      </c>
      <c r="AJ16" s="434" t="s">
        <v>1862</v>
      </c>
      <c r="AK16" s="504" t="s">
        <v>2839</v>
      </c>
      <c r="AL16" s="460" t="s">
        <v>2787</v>
      </c>
    </row>
    <row r="17" spans="1:38 16381:16382">
      <c r="B17" s="250">
        <v>210623</v>
      </c>
      <c r="C17" s="250">
        <v>81500</v>
      </c>
      <c r="D17" s="501">
        <v>112360</v>
      </c>
      <c r="E17" s="250" t="s">
        <v>1610</v>
      </c>
      <c r="F17" s="250" t="s">
        <v>1219</v>
      </c>
      <c r="G17" s="430" t="s">
        <v>1612</v>
      </c>
      <c r="H17" s="430" t="s">
        <v>1613</v>
      </c>
      <c r="I17" s="430" t="s">
        <v>1505</v>
      </c>
      <c r="J17" s="430" t="s">
        <v>1215</v>
      </c>
      <c r="K17" s="432">
        <v>46143</v>
      </c>
      <c r="L17" s="415">
        <v>46023</v>
      </c>
      <c r="M17" s="415">
        <v>44505</v>
      </c>
      <c r="N17" s="430" t="s">
        <v>1578</v>
      </c>
      <c r="O17" s="416">
        <v>41100000</v>
      </c>
      <c r="P17" s="431">
        <v>2020</v>
      </c>
      <c r="Q17" s="416">
        <v>46500877.431000002</v>
      </c>
      <c r="R17" s="560">
        <v>51602926</v>
      </c>
      <c r="S17" s="475">
        <f>Table17[[#This Row],[Current Month EcoSys EAC (Loaded)]]/Table17[[#This Row],[BASELINE ESTIMATE WITH ESCALATION]]</f>
        <v>1.1097194042536216</v>
      </c>
      <c r="T17" s="416">
        <v>0</v>
      </c>
      <c r="V17" s="430" t="s">
        <v>1568</v>
      </c>
      <c r="W17" s="430">
        <v>509783</v>
      </c>
      <c r="X17" s="430" t="s">
        <v>1660</v>
      </c>
      <c r="AA17" s="430" t="s">
        <v>2018</v>
      </c>
      <c r="AB17" s="437">
        <v>138</v>
      </c>
      <c r="AC17" s="437">
        <v>1.56</v>
      </c>
      <c r="AD17" s="437"/>
      <c r="AG17" s="250" t="s">
        <v>1564</v>
      </c>
      <c r="AI17" s="250" t="s">
        <v>1564</v>
      </c>
      <c r="AJ17" s="434" t="s">
        <v>2019</v>
      </c>
      <c r="AK17" s="430" t="s">
        <v>2795</v>
      </c>
      <c r="AL17" s="460"/>
    </row>
    <row r="18" spans="1:38 16381:16382">
      <c r="A18" s="250" t="s">
        <v>482</v>
      </c>
      <c r="B18" s="250">
        <v>210544</v>
      </c>
      <c r="C18" s="250">
        <v>81501</v>
      </c>
      <c r="D18" s="501">
        <v>112361</v>
      </c>
      <c r="E18" s="250" t="s">
        <v>1574</v>
      </c>
      <c r="F18" s="250" t="s">
        <v>1219</v>
      </c>
      <c r="G18" s="430" t="s">
        <v>1661</v>
      </c>
      <c r="H18" s="430" t="s">
        <v>1577</v>
      </c>
      <c r="I18" s="430" t="s">
        <v>1505</v>
      </c>
      <c r="J18" s="430" t="s">
        <v>1215</v>
      </c>
      <c r="K18" s="559">
        <v>45628</v>
      </c>
      <c r="L18" s="415">
        <v>45061</v>
      </c>
      <c r="M18" s="415">
        <v>43787</v>
      </c>
      <c r="N18" s="430" t="s">
        <v>1578</v>
      </c>
      <c r="O18" s="416">
        <v>4421345</v>
      </c>
      <c r="P18" s="431">
        <v>2020</v>
      </c>
      <c r="Q18" s="416">
        <v>5002346.0322420001</v>
      </c>
      <c r="R18" s="416">
        <v>4315319</v>
      </c>
      <c r="S18" s="475">
        <f>Table17[[#This Row],[Current Month EcoSys EAC (Loaded)]]/Table17[[#This Row],[BASELINE ESTIMATE WITH ESCALATION]]</f>
        <v>0.86265903481809281</v>
      </c>
      <c r="T18" s="416">
        <v>0</v>
      </c>
      <c r="V18" s="430" t="s">
        <v>1568</v>
      </c>
      <c r="W18" s="430">
        <v>511477</v>
      </c>
      <c r="X18" s="430" t="s">
        <v>1412</v>
      </c>
      <c r="AA18" s="430" t="s">
        <v>1579</v>
      </c>
      <c r="AB18" s="437">
        <v>138</v>
      </c>
      <c r="AC18" s="437"/>
      <c r="AD18" s="437"/>
      <c r="AG18" s="250" t="s">
        <v>1564</v>
      </c>
      <c r="AI18" s="250" t="s">
        <v>1564</v>
      </c>
      <c r="AJ18" s="434" t="s">
        <v>1575</v>
      </c>
      <c r="AK18" t="s">
        <v>2020</v>
      </c>
      <c r="AL18" s="460"/>
    </row>
    <row r="19" spans="1:38 16381:16382">
      <c r="A19" s="250" t="s">
        <v>482</v>
      </c>
      <c r="B19" s="250">
        <v>210593</v>
      </c>
      <c r="C19" s="250">
        <v>81561</v>
      </c>
      <c r="D19" s="501">
        <v>112458</v>
      </c>
      <c r="E19" s="437" t="s">
        <v>1742</v>
      </c>
      <c r="F19" s="250" t="s">
        <v>2095</v>
      </c>
      <c r="G19" s="430" t="s">
        <v>1637</v>
      </c>
      <c r="H19" s="430" t="s">
        <v>2096</v>
      </c>
      <c r="I19" s="430" t="s">
        <v>1505</v>
      </c>
      <c r="J19" s="430" t="s">
        <v>2843</v>
      </c>
      <c r="K19" s="432">
        <v>45938</v>
      </c>
      <c r="L19" s="415">
        <v>45658</v>
      </c>
      <c r="M19" s="415">
        <v>44237</v>
      </c>
      <c r="N19" s="430" t="s">
        <v>1578</v>
      </c>
      <c r="O19" s="416">
        <v>97111851</v>
      </c>
      <c r="P19" s="250">
        <v>2020</v>
      </c>
      <c r="Q19" s="416">
        <v>109873145.50969701</v>
      </c>
      <c r="R19" s="433">
        <v>129009710</v>
      </c>
      <c r="S19" s="475">
        <f>Table17[[#This Row],[Current Month EcoSys EAC (Loaded)]]/Table17[[#This Row],[BASELINE ESTIMATE WITH ESCALATION]]</f>
        <v>1.1741696244476232</v>
      </c>
      <c r="T19" s="416">
        <v>0</v>
      </c>
      <c r="V19" s="430" t="s">
        <v>1591</v>
      </c>
      <c r="W19" s="430">
        <v>509755</v>
      </c>
      <c r="X19" s="430" t="s">
        <v>2097</v>
      </c>
      <c r="Y19" s="430">
        <v>514803</v>
      </c>
      <c r="Z19" s="430" t="s">
        <v>2098</v>
      </c>
      <c r="AA19" s="430" t="s">
        <v>2099</v>
      </c>
      <c r="AB19" s="437">
        <v>345</v>
      </c>
      <c r="AC19" s="437">
        <v>50.5</v>
      </c>
      <c r="AD19" s="437"/>
      <c r="AG19" s="250" t="s">
        <v>1840</v>
      </c>
      <c r="AH19" s="250" t="s">
        <v>1840</v>
      </c>
      <c r="AJ19" s="434" t="s">
        <v>2100</v>
      </c>
      <c r="AK19" s="504"/>
      <c r="AL19" s="460"/>
    </row>
    <row r="20" spans="1:38 16381:16382">
      <c r="A20" s="250" t="s">
        <v>482</v>
      </c>
      <c r="B20" s="250">
        <v>210544</v>
      </c>
      <c r="C20" s="250">
        <v>81561</v>
      </c>
      <c r="D20" s="501">
        <v>112502</v>
      </c>
      <c r="E20" s="250" t="s">
        <v>2737</v>
      </c>
      <c r="F20" s="250" t="s">
        <v>1219</v>
      </c>
      <c r="G20" s="430" t="s">
        <v>1637</v>
      </c>
      <c r="H20" s="430" t="s">
        <v>1641</v>
      </c>
      <c r="I20" s="430" t="s">
        <v>1505</v>
      </c>
      <c r="J20" s="430" t="s">
        <v>1354</v>
      </c>
      <c r="K20" s="432">
        <v>46052</v>
      </c>
      <c r="L20" s="415">
        <v>45658</v>
      </c>
      <c r="M20" s="415">
        <v>43787</v>
      </c>
      <c r="N20" s="430" t="s">
        <v>1578</v>
      </c>
      <c r="O20" s="416">
        <v>3165684</v>
      </c>
      <c r="P20" s="431">
        <v>2019</v>
      </c>
      <c r="Q20" s="416">
        <v>3671222.9045989998</v>
      </c>
      <c r="R20" s="433">
        <v>7136074</v>
      </c>
      <c r="S20" s="503">
        <f>Table17[[#This Row],[Current Month EcoSys EAC (Loaded)]]/Table17[[#This Row],[BASELINE ESTIMATE WITH ESCALATION]]</f>
        <v>1.9437866306239606</v>
      </c>
      <c r="T20" s="416">
        <v>0</v>
      </c>
      <c r="V20" s="462" t="s">
        <v>1591</v>
      </c>
      <c r="AA20" s="430" t="s">
        <v>1642</v>
      </c>
      <c r="AB20" s="437">
        <v>345</v>
      </c>
      <c r="AC20" s="437">
        <v>0.06</v>
      </c>
      <c r="AD20" s="437"/>
      <c r="AG20" s="250" t="s">
        <v>1564</v>
      </c>
      <c r="AH20" s="250" t="s">
        <v>1840</v>
      </c>
      <c r="AI20" s="250" t="s">
        <v>1564</v>
      </c>
      <c r="AK20" s="460" t="s">
        <v>2845</v>
      </c>
      <c r="AL20" s="460"/>
    </row>
    <row r="21" spans="1:38 16381:16382" ht="15" customHeight="1">
      <c r="B21" s="250">
        <v>210575</v>
      </c>
      <c r="C21" s="250">
        <v>81687</v>
      </c>
      <c r="D21" s="250">
        <v>122730</v>
      </c>
      <c r="E21" s="250" t="s">
        <v>1673</v>
      </c>
      <c r="F21" s="250" t="s">
        <v>1219</v>
      </c>
      <c r="G21" s="430" t="s">
        <v>1674</v>
      </c>
      <c r="H21" s="430" t="s">
        <v>1675</v>
      </c>
      <c r="I21" s="430" t="s">
        <v>1505</v>
      </c>
      <c r="J21" s="430" t="s">
        <v>1215</v>
      </c>
      <c r="K21" s="432">
        <v>46009</v>
      </c>
      <c r="L21" s="415">
        <v>46539</v>
      </c>
      <c r="M21" s="415">
        <v>44152</v>
      </c>
      <c r="N21" s="430" t="s">
        <v>1676</v>
      </c>
      <c r="O21" s="416">
        <v>23622577</v>
      </c>
      <c r="P21" s="431">
        <v>2021</v>
      </c>
      <c r="Q21" s="416">
        <v>26074904.987617999</v>
      </c>
      <c r="R21" s="416">
        <v>21548952</v>
      </c>
      <c r="S21" s="475">
        <f>Table17[[#This Row],[Current Month EcoSys EAC (Loaded)]]/Table17[[#This Row],[BASELINE ESTIMATE WITH ESCALATION]]</f>
        <v>0.826424948057636</v>
      </c>
      <c r="T21" s="416">
        <v>0</v>
      </c>
      <c r="V21" s="462" t="s">
        <v>2440</v>
      </c>
      <c r="W21" s="430">
        <v>507755</v>
      </c>
      <c r="X21" s="430" t="s">
        <v>1396</v>
      </c>
      <c r="Y21" s="430">
        <v>507765</v>
      </c>
      <c r="Z21" s="430" t="s">
        <v>1678</v>
      </c>
      <c r="AA21" s="430" t="s">
        <v>1679</v>
      </c>
      <c r="AB21" s="437">
        <v>138</v>
      </c>
      <c r="AC21" s="437">
        <v>11.2</v>
      </c>
      <c r="AD21" s="437"/>
      <c r="AG21" s="250" t="s">
        <v>1564</v>
      </c>
      <c r="AJ21" s="434" t="s">
        <v>2461</v>
      </c>
      <c r="AK21" s="460" t="s">
        <v>2805</v>
      </c>
      <c r="AL21" s="460"/>
    </row>
    <row r="22" spans="1:38 16381:16382">
      <c r="A22" s="250" t="s">
        <v>482</v>
      </c>
      <c r="B22" s="250">
        <v>210627</v>
      </c>
      <c r="C22" s="250">
        <v>81717</v>
      </c>
      <c r="D22" s="501">
        <v>122796</v>
      </c>
      <c r="E22" s="250" t="s">
        <v>1755</v>
      </c>
      <c r="F22" s="250" t="s">
        <v>1219</v>
      </c>
      <c r="G22" s="430" t="s">
        <v>1681</v>
      </c>
      <c r="H22" s="430" t="s">
        <v>1682</v>
      </c>
      <c r="I22" s="430" t="s">
        <v>1505</v>
      </c>
      <c r="J22" s="430" t="s">
        <v>1354</v>
      </c>
      <c r="K22" s="432">
        <v>45939</v>
      </c>
      <c r="L22" s="415">
        <v>44348</v>
      </c>
      <c r="M22" s="415">
        <v>44505</v>
      </c>
      <c r="N22" s="430" t="s">
        <v>1676</v>
      </c>
      <c r="O22" s="416">
        <v>6275764</v>
      </c>
      <c r="P22" s="431">
        <v>2023</v>
      </c>
      <c r="Q22" s="416">
        <v>6593474.5525000002</v>
      </c>
      <c r="R22" s="433">
        <v>8251645</v>
      </c>
      <c r="S22" s="475">
        <f>Table17[[#This Row],[Current Month EcoSys EAC (Loaded)]]/Table17[[#This Row],[BASELINE ESTIMATE WITH ESCALATION]]</f>
        <v>1.2514865924327081</v>
      </c>
      <c r="T22" s="416">
        <v>0</v>
      </c>
      <c r="V22" s="462" t="s">
        <v>1568</v>
      </c>
      <c r="W22" s="430">
        <v>511553</v>
      </c>
      <c r="X22" s="430" t="s">
        <v>1683</v>
      </c>
      <c r="AA22" s="430" t="s">
        <v>2592</v>
      </c>
      <c r="AB22" s="437">
        <v>345</v>
      </c>
      <c r="AC22" s="437">
        <v>0.2</v>
      </c>
      <c r="AD22" s="437"/>
      <c r="AG22" s="250" t="s">
        <v>1564</v>
      </c>
      <c r="AJ22" s="434" t="s">
        <v>2593</v>
      </c>
      <c r="AK22" s="462" t="s">
        <v>2806</v>
      </c>
      <c r="AL22" s="460"/>
    </row>
    <row r="23" spans="1:38 16381:16382">
      <c r="A23" s="250" t="s">
        <v>482</v>
      </c>
      <c r="B23" s="250">
        <v>210627</v>
      </c>
      <c r="C23" s="250">
        <v>81717</v>
      </c>
      <c r="D23" s="501">
        <v>143182</v>
      </c>
      <c r="E23" s="250" t="s">
        <v>1755</v>
      </c>
      <c r="F23" s="250" t="s">
        <v>1219</v>
      </c>
      <c r="G23" s="430" t="s">
        <v>1681</v>
      </c>
      <c r="H23" s="430" t="s">
        <v>2726</v>
      </c>
      <c r="I23" s="430" t="s">
        <v>1505</v>
      </c>
      <c r="J23" s="430" t="s">
        <v>1354</v>
      </c>
      <c r="K23" s="432">
        <v>45939</v>
      </c>
      <c r="L23" s="415">
        <v>44562</v>
      </c>
      <c r="M23" s="415">
        <v>44505</v>
      </c>
      <c r="N23" s="430" t="s">
        <v>1676</v>
      </c>
      <c r="O23" s="416">
        <v>9059992</v>
      </c>
      <c r="P23" s="416">
        <v>2023</v>
      </c>
      <c r="Q23" s="416">
        <v>9518654.0950000007</v>
      </c>
      <c r="R23" s="433">
        <v>12979763</v>
      </c>
      <c r="S23" s="475">
        <f>Table17[[#This Row],[Current Month EcoSys EAC (Loaded)]]/Table17[[#This Row],[BASELINE ESTIMATE WITH ESCALATION]]</f>
        <v>1.3636132661673319</v>
      </c>
      <c r="T23" s="430">
        <v>0</v>
      </c>
      <c r="U23" s="430"/>
      <c r="V23" s="430" t="s">
        <v>1568</v>
      </c>
      <c r="Y23" s="437"/>
      <c r="Z23" s="437"/>
      <c r="AA23" s="437" t="s">
        <v>2727</v>
      </c>
      <c r="AB23" s="250">
        <v>345</v>
      </c>
      <c r="AC23" s="462">
        <v>0.84</v>
      </c>
      <c r="AD23" s="460"/>
      <c r="AG23" s="250" t="s">
        <v>1840</v>
      </c>
      <c r="AH23" s="250" t="s">
        <v>1840</v>
      </c>
      <c r="AJ23" s="250" t="s">
        <v>2593</v>
      </c>
      <c r="AK23" s="250" t="s">
        <v>2807</v>
      </c>
      <c r="XFA23" s="430"/>
      <c r="XFB23" s="430"/>
    </row>
    <row r="24" spans="1:38 16381:16382">
      <c r="A24" s="250" t="s">
        <v>482</v>
      </c>
      <c r="B24" s="250">
        <v>210633</v>
      </c>
      <c r="C24" s="250">
        <v>92114</v>
      </c>
      <c r="D24" s="501">
        <v>143591</v>
      </c>
      <c r="E24" s="250" t="s">
        <v>2757</v>
      </c>
      <c r="F24" s="250" t="s">
        <v>1219</v>
      </c>
      <c r="G24" s="430" t="s">
        <v>2729</v>
      </c>
      <c r="H24" s="430" t="s">
        <v>2730</v>
      </c>
      <c r="I24" s="430" t="s">
        <v>1505</v>
      </c>
      <c r="J24" s="430" t="s">
        <v>1215</v>
      </c>
      <c r="K24" s="559">
        <v>45644</v>
      </c>
      <c r="L24" s="415">
        <v>45078</v>
      </c>
      <c r="M24" s="415">
        <v>44629</v>
      </c>
      <c r="N24" s="430" t="s">
        <v>1897</v>
      </c>
      <c r="O24" s="416">
        <v>9020000</v>
      </c>
      <c r="P24" s="431">
        <v>2022</v>
      </c>
      <c r="Q24" s="416">
        <v>9713553.3924000002</v>
      </c>
      <c r="R24" s="433">
        <v>8726263</v>
      </c>
      <c r="S24" s="475">
        <f>Table17[[#This Row],[Current Month EcoSys EAC (Loaded)]]/Table17[[#This Row],[BASELINE ESTIMATE WITH ESCALATION]]</f>
        <v>0.89835950320997171</v>
      </c>
      <c r="T24" s="416">
        <v>0</v>
      </c>
      <c r="V24" s="462" t="s">
        <v>1568</v>
      </c>
      <c r="AA24" s="430" t="s">
        <v>2731</v>
      </c>
      <c r="AB24" s="437">
        <v>69</v>
      </c>
      <c r="AC24" s="437"/>
      <c r="AD24" s="463">
        <v>3.5</v>
      </c>
      <c r="AG24" s="250" t="s">
        <v>1840</v>
      </c>
      <c r="AH24" s="250" t="s">
        <v>1840</v>
      </c>
      <c r="AK24" s="460" t="s">
        <v>2808</v>
      </c>
      <c r="AL24" s="460"/>
    </row>
    <row r="25" spans="1:38 16381:16382">
      <c r="B25" s="250">
        <v>210708</v>
      </c>
      <c r="C25" s="250">
        <v>92393</v>
      </c>
      <c r="D25" s="501">
        <v>156293</v>
      </c>
      <c r="E25" s="250" t="s">
        <v>2765</v>
      </c>
      <c r="F25" s="250" t="s">
        <v>1219</v>
      </c>
      <c r="G25" s="430" t="s">
        <v>2766</v>
      </c>
      <c r="H25" s="430" t="s">
        <v>2767</v>
      </c>
      <c r="I25" s="430" t="s">
        <v>1505</v>
      </c>
      <c r="J25" s="430" t="s">
        <v>1215</v>
      </c>
      <c r="K25" s="559">
        <v>45638</v>
      </c>
      <c r="L25" s="415">
        <v>46539</v>
      </c>
      <c r="M25" s="415">
        <v>44904</v>
      </c>
      <c r="N25" s="430" t="s">
        <v>2768</v>
      </c>
      <c r="O25" s="416">
        <v>698030</v>
      </c>
      <c r="P25" s="431">
        <v>2023</v>
      </c>
      <c r="Q25" s="416">
        <v>715480.75</v>
      </c>
      <c r="R25" s="433">
        <v>298188</v>
      </c>
      <c r="S25" s="475">
        <f>Table17[[#This Row],[Current Month EcoSys EAC (Loaded)]]/Table17[[#This Row],[BASELINE ESTIMATE WITH ESCALATION]]</f>
        <v>0.41676592976121302</v>
      </c>
      <c r="T25" s="416">
        <v>0</v>
      </c>
      <c r="V25" s="462" t="s">
        <v>1568</v>
      </c>
      <c r="AA25" s="430" t="s">
        <v>2769</v>
      </c>
      <c r="AB25" s="250">
        <v>161</v>
      </c>
      <c r="AJ25" s="434"/>
      <c r="AK25" s="460" t="s">
        <v>2809</v>
      </c>
      <c r="AL25" s="460"/>
    </row>
    <row r="26" spans="1:38 16381:16382">
      <c r="B26" s="250">
        <v>210708</v>
      </c>
      <c r="C26" s="250">
        <v>92386</v>
      </c>
      <c r="D26" s="501">
        <v>156299</v>
      </c>
      <c r="E26" s="250" t="s">
        <v>2810</v>
      </c>
      <c r="F26" s="250" t="s">
        <v>1219</v>
      </c>
      <c r="G26" s="430" t="s">
        <v>2771</v>
      </c>
      <c r="H26" s="430" t="s">
        <v>2772</v>
      </c>
      <c r="I26" s="430" t="s">
        <v>2944</v>
      </c>
      <c r="J26" s="430" t="s">
        <v>1215</v>
      </c>
      <c r="K26" s="432">
        <v>46568</v>
      </c>
      <c r="L26" s="415">
        <v>45244</v>
      </c>
      <c r="M26" s="415">
        <v>44904</v>
      </c>
      <c r="N26" s="430" t="s">
        <v>2768</v>
      </c>
      <c r="O26" s="416">
        <v>4951250</v>
      </c>
      <c r="P26" s="431">
        <v>2023</v>
      </c>
      <c r="Q26" s="416">
        <f>999407.03125+4000000</f>
        <v>4999407.03125</v>
      </c>
      <c r="R26" s="416">
        <v>4951250</v>
      </c>
      <c r="S26" s="475">
        <f>Table17[[#This Row],[Current Month EcoSys EAC (Loaded)]]/Table17[[#This Row],[BASELINE ESTIMATE WITH ESCALATION]]</f>
        <v>0.99036745138993831</v>
      </c>
      <c r="T26" s="416">
        <v>0</v>
      </c>
      <c r="V26" s="462" t="s">
        <v>1591</v>
      </c>
      <c r="AA26" s="430" t="s">
        <v>2773</v>
      </c>
      <c r="AB26" s="250">
        <v>138</v>
      </c>
      <c r="AD26" s="254"/>
      <c r="AK26" s="460" t="s">
        <v>2811</v>
      </c>
      <c r="AL26" s="460"/>
    </row>
    <row r="27" spans="1:38 16381:16382" ht="15" customHeight="1">
      <c r="A27" s="250" t="s">
        <v>2745</v>
      </c>
      <c r="B27" s="250">
        <v>210708</v>
      </c>
      <c r="C27" s="250">
        <v>92386</v>
      </c>
      <c r="D27" s="501">
        <v>156300</v>
      </c>
      <c r="E27" s="250" t="s">
        <v>2810</v>
      </c>
      <c r="F27" s="250" t="s">
        <v>1219</v>
      </c>
      <c r="G27" s="430" t="s">
        <v>2771</v>
      </c>
      <c r="H27" s="430" t="s">
        <v>2774</v>
      </c>
      <c r="I27" s="430" t="s">
        <v>2944</v>
      </c>
      <c r="J27" s="430" t="s">
        <v>1215</v>
      </c>
      <c r="K27" s="432">
        <v>46568</v>
      </c>
      <c r="L27" s="415">
        <v>45244</v>
      </c>
      <c r="M27" s="415">
        <v>44904</v>
      </c>
      <c r="N27" s="430" t="s">
        <v>2768</v>
      </c>
      <c r="O27" s="416">
        <v>540691</v>
      </c>
      <c r="P27" s="431">
        <v>2023</v>
      </c>
      <c r="Q27" s="416">
        <v>568063.48187500006</v>
      </c>
      <c r="R27" s="416">
        <v>540691</v>
      </c>
      <c r="S27" s="475">
        <f>Table17[[#This Row],[Current Month EcoSys EAC (Loaded)]]/Table17[[#This Row],[BASELINE ESTIMATE WITH ESCALATION]]</f>
        <v>0.95181439619274233</v>
      </c>
      <c r="T27" s="416">
        <v>0</v>
      </c>
      <c r="V27" s="462" t="s">
        <v>1591</v>
      </c>
      <c r="W27" s="430">
        <v>509800</v>
      </c>
      <c r="X27" s="430" t="s">
        <v>2775</v>
      </c>
      <c r="AA27" s="430" t="s">
        <v>2776</v>
      </c>
      <c r="AB27" s="250">
        <v>138</v>
      </c>
      <c r="AD27" s="254"/>
      <c r="AK27" s="460" t="s">
        <v>2812</v>
      </c>
      <c r="AL27" s="460"/>
    </row>
    <row r="28" spans="1:38 16381:16382">
      <c r="B28" s="250">
        <v>220737</v>
      </c>
      <c r="C28" s="250">
        <v>92974</v>
      </c>
      <c r="D28" s="250">
        <v>157263</v>
      </c>
      <c r="E28" s="250" t="s">
        <v>2847</v>
      </c>
      <c r="F28" s="250" t="s">
        <v>1219</v>
      </c>
      <c r="G28" s="250" t="s">
        <v>2848</v>
      </c>
      <c r="H28" s="250" t="s">
        <v>2849</v>
      </c>
      <c r="I28" s="430" t="s">
        <v>2944</v>
      </c>
      <c r="J28" s="250" t="s">
        <v>1215</v>
      </c>
      <c r="K28" s="415">
        <v>46905</v>
      </c>
      <c r="L28" s="415">
        <v>45244</v>
      </c>
      <c r="M28" s="415">
        <v>45275</v>
      </c>
      <c r="N28" s="430" t="s">
        <v>2851</v>
      </c>
      <c r="O28" s="416">
        <v>4070000</v>
      </c>
      <c r="P28" s="431">
        <v>2023</v>
      </c>
      <c r="Q28" s="416">
        <v>4276043.75</v>
      </c>
      <c r="R28" s="416">
        <v>4070000</v>
      </c>
      <c r="S28" s="475">
        <f t="shared" ref="S28:S45" si="0">IFERROR(R28/Q28,0)</f>
        <v>0.95181439619274244</v>
      </c>
      <c r="V28" s="430" t="s">
        <v>1591</v>
      </c>
      <c r="W28" s="430">
        <v>508808</v>
      </c>
      <c r="X28" s="430" t="s">
        <v>2852</v>
      </c>
      <c r="Y28" s="430">
        <v>508816</v>
      </c>
      <c r="Z28" s="430" t="s">
        <v>2853</v>
      </c>
      <c r="AA28" s="430" t="s">
        <v>2854</v>
      </c>
      <c r="AB28" s="250">
        <v>138</v>
      </c>
      <c r="AK28" s="430" t="s">
        <v>2855</v>
      </c>
    </row>
    <row r="29" spans="1:38 16381:16382">
      <c r="B29" s="250">
        <v>220737</v>
      </c>
      <c r="C29" s="250">
        <v>92974</v>
      </c>
      <c r="D29" s="250">
        <v>157264</v>
      </c>
      <c r="E29" s="250" t="s">
        <v>2847</v>
      </c>
      <c r="F29" s="250" t="s">
        <v>1219</v>
      </c>
      <c r="G29" s="250" t="s">
        <v>2848</v>
      </c>
      <c r="H29" s="250" t="s">
        <v>2856</v>
      </c>
      <c r="I29" s="430" t="s">
        <v>2944</v>
      </c>
      <c r="J29" s="250" t="s">
        <v>1215</v>
      </c>
      <c r="K29" s="415">
        <v>46905</v>
      </c>
      <c r="L29" s="415">
        <v>45244</v>
      </c>
      <c r="M29" s="415">
        <v>45275</v>
      </c>
      <c r="N29" s="430" t="s">
        <v>2851</v>
      </c>
      <c r="O29" s="416">
        <v>150000</v>
      </c>
      <c r="P29" s="431">
        <v>2023</v>
      </c>
      <c r="Q29" s="416">
        <v>157593.75</v>
      </c>
      <c r="R29" s="416">
        <v>150000</v>
      </c>
      <c r="S29" s="475">
        <f t="shared" si="0"/>
        <v>0.95181439619274244</v>
      </c>
      <c r="V29" s="430" t="s">
        <v>1591</v>
      </c>
      <c r="W29" s="430">
        <v>508808</v>
      </c>
      <c r="X29" s="430" t="s">
        <v>2852</v>
      </c>
      <c r="AA29" s="430" t="s">
        <v>2857</v>
      </c>
      <c r="AB29" s="250">
        <v>138</v>
      </c>
      <c r="AK29" s="430" t="s">
        <v>2858</v>
      </c>
    </row>
    <row r="30" spans="1:38 16381:16382">
      <c r="B30" s="250">
        <v>220737</v>
      </c>
      <c r="C30" s="250">
        <v>92974</v>
      </c>
      <c r="D30" s="250">
        <v>157266</v>
      </c>
      <c r="E30" s="250" t="s">
        <v>2847</v>
      </c>
      <c r="F30" s="250" t="s">
        <v>1219</v>
      </c>
      <c r="G30" s="250" t="s">
        <v>2848</v>
      </c>
      <c r="H30" s="250" t="s">
        <v>2859</v>
      </c>
      <c r="I30" s="430" t="s">
        <v>2944</v>
      </c>
      <c r="J30" s="250" t="s">
        <v>1215</v>
      </c>
      <c r="K30" s="415">
        <v>46905</v>
      </c>
      <c r="L30" s="415">
        <v>45244</v>
      </c>
      <c r="M30" s="415">
        <v>45275</v>
      </c>
      <c r="N30" s="430" t="s">
        <v>2851</v>
      </c>
      <c r="O30" s="416">
        <v>15260000</v>
      </c>
      <c r="P30" s="431">
        <v>2023</v>
      </c>
      <c r="Q30" s="416">
        <v>16032537.5</v>
      </c>
      <c r="R30" s="416">
        <v>15260000</v>
      </c>
      <c r="S30" s="475">
        <f t="shared" si="0"/>
        <v>0.95181439619274244</v>
      </c>
      <c r="V30" s="430" t="s">
        <v>1591</v>
      </c>
      <c r="W30" s="430">
        <v>507727</v>
      </c>
      <c r="X30" s="430" t="s">
        <v>2860</v>
      </c>
      <c r="Y30" s="430">
        <v>508816</v>
      </c>
      <c r="Z30" s="430" t="s">
        <v>2853</v>
      </c>
      <c r="AA30" s="430" t="s">
        <v>2861</v>
      </c>
      <c r="AB30" s="250">
        <v>138</v>
      </c>
      <c r="AK30" s="430" t="s">
        <v>2862</v>
      </c>
    </row>
    <row r="31" spans="1:38 16381:16382">
      <c r="B31" s="250">
        <v>220737</v>
      </c>
      <c r="C31" s="250">
        <v>92976</v>
      </c>
      <c r="D31" s="250">
        <v>157268</v>
      </c>
      <c r="E31" s="250" t="s">
        <v>2863</v>
      </c>
      <c r="F31" s="250" t="s">
        <v>1219</v>
      </c>
      <c r="G31" s="250" t="s">
        <v>2864</v>
      </c>
      <c r="H31" s="250" t="s">
        <v>2865</v>
      </c>
      <c r="I31" s="430" t="s">
        <v>2944</v>
      </c>
      <c r="J31" s="250" t="s">
        <v>1215</v>
      </c>
      <c r="K31" s="562">
        <v>46502</v>
      </c>
      <c r="L31" s="415">
        <v>46905</v>
      </c>
      <c r="M31" s="415">
        <v>45275</v>
      </c>
      <c r="N31" s="430" t="s">
        <v>2851</v>
      </c>
      <c r="O31" s="416">
        <v>5250000</v>
      </c>
      <c r="P31" s="431">
        <v>2023</v>
      </c>
      <c r="Q31" s="416">
        <v>5515781.25</v>
      </c>
      <c r="R31" s="564">
        <v>5933267</v>
      </c>
      <c r="S31" s="475">
        <f t="shared" si="0"/>
        <v>1.0756893232486331</v>
      </c>
      <c r="V31" s="430" t="s">
        <v>1568</v>
      </c>
      <c r="W31" s="430">
        <v>507454</v>
      </c>
      <c r="X31" s="430" t="s">
        <v>2866</v>
      </c>
      <c r="AA31" s="430" t="s">
        <v>2867</v>
      </c>
      <c r="AB31" s="250" t="s">
        <v>1599</v>
      </c>
      <c r="AK31" s="430" t="s">
        <v>2868</v>
      </c>
    </row>
    <row r="32" spans="1:38 16381:16382">
      <c r="B32" s="250">
        <v>220737</v>
      </c>
      <c r="C32" s="250">
        <v>93019</v>
      </c>
      <c r="D32" s="250">
        <v>157475</v>
      </c>
      <c r="E32" s="250" t="s">
        <v>2869</v>
      </c>
      <c r="F32" s="250" t="s">
        <v>1219</v>
      </c>
      <c r="G32" s="250" t="s">
        <v>2870</v>
      </c>
      <c r="H32" s="250" t="s">
        <v>2871</v>
      </c>
      <c r="I32" s="430" t="s">
        <v>1505</v>
      </c>
      <c r="J32" s="250" t="s">
        <v>1354</v>
      </c>
      <c r="K32" s="415">
        <v>46170</v>
      </c>
      <c r="L32" s="415">
        <v>46905</v>
      </c>
      <c r="M32" s="415">
        <v>45275</v>
      </c>
      <c r="N32" s="430" t="s">
        <v>2851</v>
      </c>
      <c r="O32" s="416">
        <v>1481809</v>
      </c>
      <c r="P32" s="431">
        <v>2023</v>
      </c>
      <c r="Q32" s="416">
        <v>1556825.5806249999</v>
      </c>
      <c r="R32" s="416">
        <v>1400329.28</v>
      </c>
      <c r="S32" s="475">
        <f t="shared" si="0"/>
        <v>0.89947730653155555</v>
      </c>
      <c r="V32" s="430" t="s">
        <v>1568</v>
      </c>
      <c r="W32" s="430">
        <v>509863</v>
      </c>
      <c r="X32" s="430" t="s">
        <v>2872</v>
      </c>
      <c r="Y32" s="430">
        <v>509900</v>
      </c>
      <c r="AA32" s="430" t="s">
        <v>2873</v>
      </c>
      <c r="AB32" s="250">
        <v>138</v>
      </c>
    </row>
    <row r="33" spans="1:37">
      <c r="B33" s="250">
        <v>220737</v>
      </c>
      <c r="C33" s="250">
        <v>93019</v>
      </c>
      <c r="D33" s="250">
        <v>157517</v>
      </c>
      <c r="E33" s="250" t="s">
        <v>2869</v>
      </c>
      <c r="F33" s="250" t="s">
        <v>1219</v>
      </c>
      <c r="G33" s="250" t="s">
        <v>2870</v>
      </c>
      <c r="H33" s="250" t="s">
        <v>2874</v>
      </c>
      <c r="I33" s="430" t="s">
        <v>1505</v>
      </c>
      <c r="J33" s="250" t="s">
        <v>1354</v>
      </c>
      <c r="K33" s="415">
        <v>46170</v>
      </c>
      <c r="L33" s="415">
        <v>46905</v>
      </c>
      <c r="M33" s="415">
        <v>45275</v>
      </c>
      <c r="N33" s="430" t="s">
        <v>2851</v>
      </c>
      <c r="O33" s="416">
        <v>14714997</v>
      </c>
      <c r="P33" s="431">
        <v>2023</v>
      </c>
      <c r="Q33" s="416">
        <v>15459943.723125</v>
      </c>
      <c r="R33" s="565">
        <v>16103786.720000001</v>
      </c>
      <c r="S33" s="475">
        <f t="shared" si="0"/>
        <v>1.0416458823140435</v>
      </c>
      <c r="V33" s="430" t="s">
        <v>1568</v>
      </c>
      <c r="W33" s="430">
        <v>509817</v>
      </c>
      <c r="X33" s="430" t="s">
        <v>2875</v>
      </c>
      <c r="Y33" s="430">
        <v>509900</v>
      </c>
      <c r="AA33" s="430" t="s">
        <v>2876</v>
      </c>
      <c r="AB33" s="250">
        <v>138</v>
      </c>
    </row>
    <row r="34" spans="1:37">
      <c r="B34" s="250">
        <v>220737</v>
      </c>
      <c r="C34" s="250">
        <v>93019</v>
      </c>
      <c r="D34" s="250">
        <v>157518</v>
      </c>
      <c r="E34" s="250" t="s">
        <v>2869</v>
      </c>
      <c r="F34" s="250" t="s">
        <v>1219</v>
      </c>
      <c r="G34" s="250" t="s">
        <v>2870</v>
      </c>
      <c r="H34" s="250" t="s">
        <v>2877</v>
      </c>
      <c r="I34" s="430" t="s">
        <v>1505</v>
      </c>
      <c r="J34" s="250" t="s">
        <v>1354</v>
      </c>
      <c r="K34" s="415">
        <v>46170</v>
      </c>
      <c r="L34" s="415">
        <v>45444</v>
      </c>
      <c r="M34" s="415">
        <v>45275</v>
      </c>
      <c r="N34" s="430" t="s">
        <v>2851</v>
      </c>
      <c r="O34" s="416">
        <v>150000</v>
      </c>
      <c r="P34" s="431">
        <v>2023</v>
      </c>
      <c r="Q34" s="416">
        <v>157593.75</v>
      </c>
      <c r="R34" s="565">
        <v>592449</v>
      </c>
      <c r="S34" s="475">
        <f t="shared" si="0"/>
        <v>3.7593432480666271</v>
      </c>
      <c r="V34" s="430" t="s">
        <v>1568</v>
      </c>
      <c r="W34" s="430">
        <v>509817</v>
      </c>
      <c r="X34" s="430" t="s">
        <v>2875</v>
      </c>
      <c r="AA34" s="430" t="s">
        <v>2878</v>
      </c>
      <c r="AB34" s="250">
        <v>138</v>
      </c>
      <c r="AK34" s="430" t="s">
        <v>2879</v>
      </c>
    </row>
    <row r="35" spans="1:37">
      <c r="B35" s="250">
        <v>220775</v>
      </c>
      <c r="C35" s="250">
        <v>93038</v>
      </c>
      <c r="D35" s="250">
        <v>157526</v>
      </c>
      <c r="E35" s="250" t="s">
        <v>2833</v>
      </c>
      <c r="F35" s="250" t="s">
        <v>1219</v>
      </c>
      <c r="G35" s="250" t="s">
        <v>2880</v>
      </c>
      <c r="H35" s="250" t="s">
        <v>2904</v>
      </c>
      <c r="I35" s="430" t="s">
        <v>1505</v>
      </c>
      <c r="J35" s="250" t="s">
        <v>1354</v>
      </c>
      <c r="K35" s="415">
        <v>45504</v>
      </c>
      <c r="L35" s="415">
        <v>42887</v>
      </c>
      <c r="M35" s="415">
        <v>45275</v>
      </c>
      <c r="N35" s="430" t="s">
        <v>2851</v>
      </c>
      <c r="O35" s="416">
        <v>4718963</v>
      </c>
      <c r="P35" s="431">
        <v>2024</v>
      </c>
      <c r="Q35" s="416">
        <v>4718963</v>
      </c>
      <c r="R35" s="416">
        <v>3596253.27</v>
      </c>
      <c r="S35" s="475">
        <f t="shared" si="0"/>
        <v>0.76208549844531526</v>
      </c>
      <c r="V35" s="430" t="s">
        <v>1563</v>
      </c>
      <c r="W35" s="430">
        <v>510376</v>
      </c>
      <c r="X35" s="430" t="s">
        <v>2882</v>
      </c>
      <c r="Y35" s="430">
        <v>510403</v>
      </c>
      <c r="Z35" s="430" t="s">
        <v>2883</v>
      </c>
      <c r="AA35" s="430" t="s">
        <v>2884</v>
      </c>
      <c r="AB35" s="250">
        <v>138</v>
      </c>
      <c r="AG35" s="250" t="s">
        <v>1564</v>
      </c>
      <c r="AI35" s="250" t="s">
        <v>1564</v>
      </c>
    </row>
    <row r="36" spans="1:37">
      <c r="B36" s="250">
        <v>220775</v>
      </c>
      <c r="C36" s="250">
        <v>93038</v>
      </c>
      <c r="D36" s="250">
        <v>157527</v>
      </c>
      <c r="E36" s="250" t="s">
        <v>2833</v>
      </c>
      <c r="F36" s="250" t="s">
        <v>1219</v>
      </c>
      <c r="G36" s="250" t="s">
        <v>2880</v>
      </c>
      <c r="H36" s="250" t="s">
        <v>2885</v>
      </c>
      <c r="I36" s="430" t="s">
        <v>1505</v>
      </c>
      <c r="J36" s="250" t="s">
        <v>1354</v>
      </c>
      <c r="K36" s="415">
        <v>45504</v>
      </c>
      <c r="L36" s="415">
        <v>44348</v>
      </c>
      <c r="M36" s="415">
        <v>45275</v>
      </c>
      <c r="N36" s="430" t="s">
        <v>2851</v>
      </c>
      <c r="O36" s="416">
        <v>902559</v>
      </c>
      <c r="P36" s="431">
        <v>2024</v>
      </c>
      <c r="Q36" s="416">
        <v>902559</v>
      </c>
      <c r="R36" s="416">
        <v>1158817.5</v>
      </c>
      <c r="S36" s="475">
        <f t="shared" si="0"/>
        <v>1.2839243750270066</v>
      </c>
      <c r="V36" s="430" t="s">
        <v>1563</v>
      </c>
      <c r="W36" s="430">
        <v>510376</v>
      </c>
      <c r="X36" s="430" t="s">
        <v>2882</v>
      </c>
      <c r="AA36" s="430" t="s">
        <v>2886</v>
      </c>
      <c r="AB36" s="250">
        <v>138</v>
      </c>
      <c r="AG36" s="250" t="s">
        <v>1564</v>
      </c>
      <c r="AI36" s="250" t="s">
        <v>1564</v>
      </c>
    </row>
    <row r="37" spans="1:37">
      <c r="A37" s="250" t="s">
        <v>2919</v>
      </c>
      <c r="B37" s="250">
        <v>220775</v>
      </c>
      <c r="C37" s="250">
        <v>93038</v>
      </c>
      <c r="D37" s="250">
        <v>157528</v>
      </c>
      <c r="E37" s="250" t="s">
        <v>2833</v>
      </c>
      <c r="F37" s="250" t="s">
        <v>1219</v>
      </c>
      <c r="G37" s="250" t="s">
        <v>2880</v>
      </c>
      <c r="H37" s="250" t="s">
        <v>2887</v>
      </c>
      <c r="I37" s="430" t="s">
        <v>1505</v>
      </c>
      <c r="J37" s="250" t="s">
        <v>1354</v>
      </c>
      <c r="K37" s="415">
        <v>45504</v>
      </c>
      <c r="L37" s="415">
        <v>44348</v>
      </c>
      <c r="M37" s="415">
        <v>45275</v>
      </c>
      <c r="N37" s="430" t="s">
        <v>2851</v>
      </c>
      <c r="O37" s="416">
        <v>150000</v>
      </c>
      <c r="P37" s="431">
        <v>2024</v>
      </c>
      <c r="Q37" s="416">
        <v>150000</v>
      </c>
      <c r="R37" s="416">
        <v>36552</v>
      </c>
      <c r="S37" s="475">
        <f t="shared" si="0"/>
        <v>0.24368000000000001</v>
      </c>
      <c r="V37" s="430" t="s">
        <v>1563</v>
      </c>
      <c r="W37" s="430">
        <v>510403</v>
      </c>
      <c r="X37" s="430" t="s">
        <v>2883</v>
      </c>
      <c r="AA37" s="430" t="s">
        <v>2888</v>
      </c>
      <c r="AB37" s="250">
        <v>138</v>
      </c>
      <c r="AG37" s="250" t="s">
        <v>1564</v>
      </c>
      <c r="AI37" s="250" t="s">
        <v>1564</v>
      </c>
    </row>
    <row r="38" spans="1:37">
      <c r="B38" s="250">
        <v>220775</v>
      </c>
      <c r="C38" s="250">
        <v>93038</v>
      </c>
      <c r="D38" s="250">
        <v>157529</v>
      </c>
      <c r="E38" s="250" t="s">
        <v>2833</v>
      </c>
      <c r="F38" s="250" t="s">
        <v>1219</v>
      </c>
      <c r="G38" s="250" t="s">
        <v>2880</v>
      </c>
      <c r="H38" s="250" t="s">
        <v>2889</v>
      </c>
      <c r="I38" s="430" t="s">
        <v>1505</v>
      </c>
      <c r="J38" s="250" t="s">
        <v>1354</v>
      </c>
      <c r="K38" s="415">
        <v>45504</v>
      </c>
      <c r="L38" s="415">
        <v>46023</v>
      </c>
      <c r="M38" s="415">
        <v>45275</v>
      </c>
      <c r="N38" s="430" t="s">
        <v>2851</v>
      </c>
      <c r="O38" s="416">
        <v>4765631</v>
      </c>
      <c r="P38" s="431">
        <v>2024</v>
      </c>
      <c r="Q38" s="416">
        <v>4765631</v>
      </c>
      <c r="R38" s="416">
        <v>3455223.73</v>
      </c>
      <c r="S38" s="475">
        <f t="shared" si="0"/>
        <v>0.72502964035612494</v>
      </c>
      <c r="V38" s="430" t="s">
        <v>1563</v>
      </c>
      <c r="W38" s="430">
        <v>510376</v>
      </c>
      <c r="X38" s="430" t="s">
        <v>2882</v>
      </c>
      <c r="Y38" s="430">
        <v>514743</v>
      </c>
      <c r="Z38" s="430" t="s">
        <v>2890</v>
      </c>
      <c r="AA38" s="430" t="s">
        <v>2891</v>
      </c>
      <c r="AB38" s="250">
        <v>138</v>
      </c>
      <c r="AG38" s="250" t="s">
        <v>1564</v>
      </c>
      <c r="AI38" s="250" t="s">
        <v>1564</v>
      </c>
    </row>
    <row r="39" spans="1:37">
      <c r="B39" s="250">
        <v>220775</v>
      </c>
      <c r="C39" s="250">
        <v>93038</v>
      </c>
      <c r="D39" s="250">
        <v>157534</v>
      </c>
      <c r="E39" s="250" t="s">
        <v>2833</v>
      </c>
      <c r="F39" s="250" t="s">
        <v>1219</v>
      </c>
      <c r="G39" s="250" t="s">
        <v>2880</v>
      </c>
      <c r="H39" s="250" t="s">
        <v>2892</v>
      </c>
      <c r="I39" s="430" t="s">
        <v>1505</v>
      </c>
      <c r="J39" s="250" t="s">
        <v>1354</v>
      </c>
      <c r="K39" s="415">
        <v>45504</v>
      </c>
      <c r="L39" s="415">
        <v>45244</v>
      </c>
      <c r="M39" s="415">
        <v>45275</v>
      </c>
      <c r="N39" s="430" t="s">
        <v>2851</v>
      </c>
      <c r="O39" s="416">
        <v>902559</v>
      </c>
      <c r="P39" s="431">
        <v>2024</v>
      </c>
      <c r="Q39" s="416">
        <v>902559</v>
      </c>
      <c r="R39" s="416">
        <v>1158817.5</v>
      </c>
      <c r="S39" s="475">
        <f t="shared" si="0"/>
        <v>1.2839243750270066</v>
      </c>
      <c r="V39" s="430" t="s">
        <v>1563</v>
      </c>
      <c r="W39" s="430">
        <v>510376</v>
      </c>
      <c r="X39" s="430" t="s">
        <v>2882</v>
      </c>
      <c r="AA39" s="430" t="s">
        <v>2893</v>
      </c>
      <c r="AB39" s="250">
        <v>138</v>
      </c>
      <c r="AG39" s="250" t="s">
        <v>1564</v>
      </c>
      <c r="AI39" s="250" t="s">
        <v>1564</v>
      </c>
    </row>
    <row r="40" spans="1:37">
      <c r="B40" s="250">
        <v>220804</v>
      </c>
      <c r="C40" s="250">
        <v>94916</v>
      </c>
      <c r="D40" s="250">
        <v>170384</v>
      </c>
      <c r="E40" s="250" t="s">
        <v>2920</v>
      </c>
      <c r="F40" s="250" t="s">
        <v>1219</v>
      </c>
      <c r="G40" s="250" t="s">
        <v>2921</v>
      </c>
      <c r="H40" s="250" t="s">
        <v>2922</v>
      </c>
      <c r="I40" s="430" t="s">
        <v>2944</v>
      </c>
      <c r="J40" s="250" t="s">
        <v>1354</v>
      </c>
      <c r="K40" s="415">
        <v>47178</v>
      </c>
      <c r="L40" s="415">
        <v>45658</v>
      </c>
      <c r="M40" s="415">
        <v>45639</v>
      </c>
      <c r="N40" s="430" t="s">
        <v>2923</v>
      </c>
      <c r="R40" s="416">
        <v>11484217</v>
      </c>
      <c r="S40" s="475">
        <f t="shared" si="0"/>
        <v>0</v>
      </c>
      <c r="V40" s="430" t="s">
        <v>1688</v>
      </c>
      <c r="W40" s="430">
        <v>509817</v>
      </c>
      <c r="X40" s="430" t="s">
        <v>2875</v>
      </c>
      <c r="AA40" s="430" t="s">
        <v>2924</v>
      </c>
      <c r="AB40" s="250" t="s">
        <v>1937</v>
      </c>
    </row>
    <row r="41" spans="1:37">
      <c r="B41" s="250">
        <v>220804</v>
      </c>
      <c r="C41" s="250">
        <v>94916</v>
      </c>
      <c r="D41" s="250">
        <v>170385</v>
      </c>
      <c r="E41" s="250" t="s">
        <v>2920</v>
      </c>
      <c r="F41" s="250" t="s">
        <v>1219</v>
      </c>
      <c r="G41" s="250" t="s">
        <v>2921</v>
      </c>
      <c r="H41" s="250" t="s">
        <v>2925</v>
      </c>
      <c r="I41" s="430" t="s">
        <v>2944</v>
      </c>
      <c r="J41" s="250" t="s">
        <v>1354</v>
      </c>
      <c r="K41" s="415">
        <v>47178</v>
      </c>
      <c r="L41" s="415">
        <v>45658</v>
      </c>
      <c r="M41" s="415">
        <v>45639</v>
      </c>
      <c r="N41" s="430" t="s">
        <v>2923</v>
      </c>
      <c r="R41" s="416">
        <v>1537869</v>
      </c>
      <c r="S41" s="475">
        <f t="shared" si="0"/>
        <v>0</v>
      </c>
      <c r="V41" s="430" t="s">
        <v>1688</v>
      </c>
      <c r="W41" s="430">
        <v>509852</v>
      </c>
      <c r="X41" s="430" t="s">
        <v>2926</v>
      </c>
      <c r="AA41" s="430" t="s">
        <v>2927</v>
      </c>
      <c r="AB41" s="250" t="s">
        <v>1937</v>
      </c>
    </row>
    <row r="42" spans="1:37">
      <c r="B42" s="250">
        <v>220804</v>
      </c>
      <c r="C42" s="250">
        <v>94913</v>
      </c>
      <c r="D42" s="250">
        <v>170389</v>
      </c>
      <c r="E42" s="250" t="s">
        <v>2928</v>
      </c>
      <c r="F42" s="250" t="s">
        <v>1219</v>
      </c>
      <c r="G42" s="250" t="s">
        <v>2929</v>
      </c>
      <c r="H42" s="250" t="s">
        <v>2930</v>
      </c>
      <c r="I42" s="430" t="s">
        <v>2944</v>
      </c>
      <c r="J42" s="250" t="s">
        <v>1354</v>
      </c>
      <c r="K42" s="415">
        <v>46661</v>
      </c>
      <c r="L42" s="415">
        <v>45658</v>
      </c>
      <c r="M42" s="415">
        <v>45639</v>
      </c>
      <c r="N42" s="430" t="s">
        <v>2923</v>
      </c>
      <c r="R42" s="416">
        <v>5008393</v>
      </c>
      <c r="S42" s="475">
        <f t="shared" si="0"/>
        <v>0</v>
      </c>
      <c r="V42" s="430" t="s">
        <v>1688</v>
      </c>
      <c r="W42" s="430">
        <v>509817</v>
      </c>
      <c r="X42" s="430" t="s">
        <v>2875</v>
      </c>
      <c r="Y42" s="430">
        <v>509839</v>
      </c>
      <c r="Z42" s="430" t="s">
        <v>2931</v>
      </c>
      <c r="AA42" s="430" t="s">
        <v>2932</v>
      </c>
      <c r="AB42" s="250">
        <v>138</v>
      </c>
      <c r="AC42" s="250">
        <v>4.5999999999999996</v>
      </c>
    </row>
    <row r="43" spans="1:37">
      <c r="B43" s="250">
        <v>220804</v>
      </c>
      <c r="C43" s="250">
        <v>94913</v>
      </c>
      <c r="D43" s="250">
        <v>170390</v>
      </c>
      <c r="E43" s="250" t="s">
        <v>2928</v>
      </c>
      <c r="F43" s="250" t="s">
        <v>1219</v>
      </c>
      <c r="G43" s="250" t="s">
        <v>2929</v>
      </c>
      <c r="H43" s="250" t="s">
        <v>2933</v>
      </c>
      <c r="I43" s="430" t="s">
        <v>2944</v>
      </c>
      <c r="J43" s="250" t="s">
        <v>1354</v>
      </c>
      <c r="K43" s="415">
        <v>46661</v>
      </c>
      <c r="L43" s="415">
        <v>45658</v>
      </c>
      <c r="M43" s="415">
        <v>45639</v>
      </c>
      <c r="N43" s="430" t="s">
        <v>2923</v>
      </c>
      <c r="R43" s="416">
        <v>425503</v>
      </c>
      <c r="S43" s="475">
        <f t="shared" si="0"/>
        <v>0</v>
      </c>
      <c r="V43" s="430" t="s">
        <v>1688</v>
      </c>
      <c r="W43" s="430">
        <v>509839</v>
      </c>
      <c r="X43" s="430" t="s">
        <v>2931</v>
      </c>
      <c r="AA43" s="430" t="s">
        <v>2934</v>
      </c>
      <c r="AB43" s="250">
        <v>138</v>
      </c>
    </row>
    <row r="44" spans="1:37">
      <c r="B44" s="250">
        <v>220804</v>
      </c>
      <c r="C44" s="250">
        <v>94913</v>
      </c>
      <c r="D44" s="250">
        <v>170405</v>
      </c>
      <c r="E44" s="250" t="s">
        <v>2928</v>
      </c>
      <c r="F44" s="250" t="s">
        <v>1219</v>
      </c>
      <c r="G44" s="250" t="s">
        <v>2929</v>
      </c>
      <c r="H44" s="250" t="s">
        <v>2935</v>
      </c>
      <c r="I44" s="430" t="s">
        <v>2944</v>
      </c>
      <c r="J44" s="250" t="s">
        <v>1354</v>
      </c>
      <c r="K44" s="415">
        <v>46661</v>
      </c>
      <c r="L44" s="415">
        <v>45658</v>
      </c>
      <c r="M44" s="415">
        <v>45639</v>
      </c>
      <c r="N44" s="430" t="s">
        <v>2923</v>
      </c>
      <c r="R44" s="416">
        <v>425503</v>
      </c>
      <c r="S44" s="475">
        <f t="shared" si="0"/>
        <v>0</v>
      </c>
      <c r="V44" s="430" t="s">
        <v>1688</v>
      </c>
      <c r="W44" s="430">
        <v>509817</v>
      </c>
      <c r="X44" s="430" t="s">
        <v>2875</v>
      </c>
      <c r="AA44" s="430" t="s">
        <v>2936</v>
      </c>
      <c r="AB44" s="250">
        <v>138</v>
      </c>
    </row>
    <row r="45" spans="1:37">
      <c r="B45" s="250">
        <v>220804</v>
      </c>
      <c r="C45" s="250">
        <v>94815</v>
      </c>
      <c r="D45" s="250">
        <v>170415</v>
      </c>
      <c r="E45" s="250" t="s">
        <v>2937</v>
      </c>
      <c r="F45" s="250" t="s">
        <v>1219</v>
      </c>
      <c r="G45" s="250" t="s">
        <v>2938</v>
      </c>
      <c r="H45" s="250" t="s">
        <v>2939</v>
      </c>
      <c r="I45" s="430" t="s">
        <v>2944</v>
      </c>
      <c r="J45" s="250" t="s">
        <v>1354</v>
      </c>
      <c r="K45" s="415">
        <v>46661</v>
      </c>
      <c r="L45" s="415">
        <v>45658</v>
      </c>
      <c r="M45" s="415">
        <v>45639</v>
      </c>
      <c r="N45" s="430" t="s">
        <v>2923</v>
      </c>
      <c r="R45" s="416">
        <v>4765714</v>
      </c>
      <c r="S45" s="475">
        <f t="shared" si="0"/>
        <v>0</v>
      </c>
      <c r="V45" s="430" t="s">
        <v>1688</v>
      </c>
      <c r="AA45" s="430" t="s">
        <v>2940</v>
      </c>
      <c r="AB45" s="250" t="s">
        <v>2941</v>
      </c>
    </row>
    <row r="46" spans="1:37">
      <c r="B46" s="250">
        <v>220886</v>
      </c>
      <c r="C46" s="250">
        <v>94615</v>
      </c>
      <c r="D46" s="250">
        <v>159336</v>
      </c>
      <c r="E46" s="250" t="s">
        <v>2954</v>
      </c>
      <c r="F46" s="250" t="s">
        <v>1219</v>
      </c>
      <c r="G46" s="250" t="s">
        <v>2955</v>
      </c>
      <c r="H46" s="250" t="s">
        <v>2956</v>
      </c>
      <c r="I46" s="430" t="s">
        <v>2944</v>
      </c>
      <c r="J46" s="250"/>
      <c r="K46" s="415">
        <v>47423</v>
      </c>
      <c r="L46" s="415">
        <v>45992</v>
      </c>
      <c r="M46" s="415">
        <v>45737</v>
      </c>
      <c r="N46" s="563" t="s">
        <v>2923</v>
      </c>
      <c r="R46" s="416">
        <v>467686128</v>
      </c>
      <c r="S46" s="475" t="e">
        <f>Table17[[#This Row],[Current Month EcoSys EAC (Loaded)]]/Table17[[#This Row],[BASELINE ESTIMATE WITH ESCALATION]]</f>
        <v>#DIV/0!</v>
      </c>
      <c r="V46" s="430" t="s">
        <v>1677</v>
      </c>
      <c r="AA46" s="430" t="s">
        <v>2957</v>
      </c>
    </row>
    <row r="47" spans="1:37">
      <c r="B47" s="250">
        <v>220886</v>
      </c>
      <c r="C47" s="250">
        <v>94615</v>
      </c>
      <c r="D47" s="250">
        <v>159337</v>
      </c>
      <c r="E47" s="250" t="s">
        <v>2954</v>
      </c>
      <c r="F47" s="250" t="s">
        <v>1219</v>
      </c>
      <c r="G47" s="250" t="s">
        <v>2955</v>
      </c>
      <c r="H47" s="250" t="s">
        <v>2958</v>
      </c>
      <c r="I47" s="430" t="s">
        <v>2944</v>
      </c>
      <c r="J47" s="250"/>
      <c r="K47" s="415">
        <v>47423</v>
      </c>
      <c r="L47" s="415">
        <v>45992</v>
      </c>
      <c r="M47" s="415">
        <v>45737</v>
      </c>
      <c r="N47" s="563" t="s">
        <v>2923</v>
      </c>
      <c r="R47" s="416">
        <v>12750000</v>
      </c>
      <c r="S47" s="475" t="e">
        <f>Table17[[#This Row],[Current Month EcoSys EAC (Loaded)]]/Table17[[#This Row],[BASELINE ESTIMATE WITH ESCALATION]]</f>
        <v>#DIV/0!</v>
      </c>
      <c r="V47" s="430" t="s">
        <v>1677</v>
      </c>
      <c r="AA47" s="430" t="s">
        <v>2959</v>
      </c>
    </row>
    <row r="48" spans="1:37">
      <c r="B48" s="250">
        <v>220886</v>
      </c>
      <c r="C48" s="250">
        <v>94929</v>
      </c>
      <c r="D48" s="250">
        <v>170106</v>
      </c>
      <c r="E48" s="250" t="s">
        <v>2960</v>
      </c>
      <c r="F48" s="250" t="s">
        <v>1219</v>
      </c>
      <c r="G48" s="250" t="s">
        <v>2961</v>
      </c>
      <c r="H48" s="250" t="s">
        <v>2962</v>
      </c>
      <c r="I48" s="430" t="s">
        <v>2944</v>
      </c>
      <c r="J48" s="250"/>
      <c r="K48" s="415">
        <v>47423</v>
      </c>
      <c r="L48" s="415">
        <v>45608</v>
      </c>
      <c r="M48" s="415">
        <v>45737</v>
      </c>
      <c r="N48" s="563" t="s">
        <v>2923</v>
      </c>
      <c r="R48" s="416">
        <v>329471036</v>
      </c>
      <c r="S48" s="566" t="e">
        <f>Table17[[#This Row],[Current Month EcoSys EAC (Loaded)]]/Table17[[#This Row],[BASELINE ESTIMATE WITH ESCALATION]]</f>
        <v>#DIV/0!</v>
      </c>
      <c r="V48" s="430" t="s">
        <v>1677</v>
      </c>
      <c r="AA48" s="430" t="s">
        <v>2963</v>
      </c>
    </row>
    <row r="49" spans="2:27">
      <c r="B49" s="250">
        <v>220886</v>
      </c>
      <c r="C49" s="250">
        <v>94929</v>
      </c>
      <c r="D49" s="250">
        <v>170110</v>
      </c>
      <c r="E49" s="250" t="s">
        <v>2960</v>
      </c>
      <c r="F49" s="250" t="s">
        <v>1219</v>
      </c>
      <c r="G49" s="250" t="s">
        <v>2961</v>
      </c>
      <c r="H49" s="250" t="s">
        <v>2964</v>
      </c>
      <c r="I49" s="430" t="s">
        <v>2944</v>
      </c>
      <c r="J49" s="250"/>
      <c r="K49" s="415">
        <v>47423</v>
      </c>
      <c r="L49" s="415">
        <v>45608</v>
      </c>
      <c r="M49" s="415">
        <v>45737</v>
      </c>
      <c r="N49" s="563" t="s">
        <v>2923</v>
      </c>
      <c r="R49" s="416">
        <v>11600000</v>
      </c>
      <c r="S49" s="566" t="e">
        <f>Table17[[#This Row],[Current Month EcoSys EAC (Loaded)]]/Table17[[#This Row],[BASELINE ESTIMATE WITH ESCALATION]]</f>
        <v>#DIV/0!</v>
      </c>
      <c r="V49" s="430" t="s">
        <v>1677</v>
      </c>
      <c r="AA49" s="430" t="s">
        <v>2965</v>
      </c>
    </row>
  </sheetData>
  <mergeCells count="27">
    <mergeCell ref="B4:F4"/>
    <mergeCell ref="G4:M4"/>
    <mergeCell ref="B1:M1"/>
    <mergeCell ref="B2:F2"/>
    <mergeCell ref="G2:M2"/>
    <mergeCell ref="B3:F3"/>
    <mergeCell ref="G3:M3"/>
    <mergeCell ref="B5:F5"/>
    <mergeCell ref="G5:M5"/>
    <mergeCell ref="B6:F6"/>
    <mergeCell ref="G6:M6"/>
    <mergeCell ref="B7:F7"/>
    <mergeCell ref="G7:M7"/>
    <mergeCell ref="B8:F8"/>
    <mergeCell ref="G8:M8"/>
    <mergeCell ref="B9:F9"/>
    <mergeCell ref="G9:M9"/>
    <mergeCell ref="B10:F10"/>
    <mergeCell ref="G10:M10"/>
    <mergeCell ref="B14:F14"/>
    <mergeCell ref="G14:M14"/>
    <mergeCell ref="B11:F11"/>
    <mergeCell ref="G11:M11"/>
    <mergeCell ref="B12:F12"/>
    <mergeCell ref="G12:M12"/>
    <mergeCell ref="B13:F13"/>
    <mergeCell ref="G13:M13"/>
  </mergeCells>
  <conditionalFormatting sqref="O15">
    <cfRule type="containsText" dxfId="47" priority="6" operator="containsText" text="D">
      <formula>NOT(ISERROR(SEARCH("D",O15)))</formula>
    </cfRule>
  </conditionalFormatting>
  <conditionalFormatting sqref="S1:S14 S16:S1048576">
    <cfRule type="cellIs" dxfId="46" priority="2" operator="greaterThan">
      <formula>1.15</formula>
    </cfRule>
    <cfRule type="cellIs" dxfId="45" priority="4" operator="greaterThan">
      <formula>1.1</formula>
    </cfRule>
    <cfRule type="cellIs" priority="5" operator="greaterThan">
      <formula>1.1</formula>
    </cfRule>
  </conditionalFormatting>
  <conditionalFormatting sqref="AB23:AC23">
    <cfRule type="containsText" dxfId="44" priority="1" operator="containsText" text="approved">
      <formula>NOT(ISERROR(SEARCH("approved",AB23)))</formula>
    </cfRule>
  </conditionalFormatting>
  <conditionalFormatting sqref="AF1:AK14 AF17:AI21 AK21 AF22:AK22 AF24:AJ26 AF27:AI27 AF28:AJ39">
    <cfRule type="containsText" dxfId="43" priority="7" operator="containsText" text="approved">
      <formula>NOT(ISERROR(SEARCH("approved",AF1)))</formula>
    </cfRule>
  </conditionalFormatting>
  <conditionalFormatting sqref="AK17:AK18">
    <cfRule type="containsText" dxfId="42" priority="3" operator="containsText" text="approved">
      <formula>NOT(ISERROR(SEARCH("approved",AK17)))</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BB829-D1C4-41EC-B28F-0E3C1692D715}">
  <sheetPr filterMode="1">
    <pageSetUpPr fitToPage="1"/>
  </sheetPr>
  <dimension ref="A1:AR40"/>
  <sheetViews>
    <sheetView topLeftCell="B1" zoomScale="85" zoomScaleNormal="85" workbookViewId="0">
      <pane ySplit="1" topLeftCell="A2" activePane="bottomLeft" state="frozen"/>
      <selection pane="bottomLeft" activeCell="K37" sqref="K37"/>
    </sheetView>
  </sheetViews>
  <sheetFormatPr defaultColWidth="13.28515625" defaultRowHeight="15"/>
  <cols>
    <col min="1" max="1" width="17.7109375" style="250" hidden="1" customWidth="1"/>
    <col min="2" max="3" width="8.7109375" style="250" bestFit="1" customWidth="1"/>
    <col min="4" max="4" width="9.28515625" style="250" bestFit="1" customWidth="1"/>
    <col min="5" max="5" width="10.7109375" style="250" bestFit="1" customWidth="1"/>
    <col min="6" max="6" width="7.5703125" style="250" customWidth="1"/>
    <col min="7" max="7" width="21.28515625" style="430" customWidth="1"/>
    <col min="8" max="8" width="43.85546875" style="430" customWidth="1"/>
    <col min="9" max="10" width="14.5703125" style="430" customWidth="1"/>
    <col min="11" max="11" width="39.85546875" style="430" customWidth="1"/>
    <col min="12" max="12" width="11.85546875" style="250" bestFit="1" customWidth="1"/>
    <col min="13" max="13" width="10.85546875" style="250" bestFit="1" customWidth="1"/>
    <col min="14" max="15" width="12.140625" style="250" customWidth="1"/>
    <col min="16" max="16" width="9.42578125" style="430" customWidth="1"/>
    <col min="17" max="17" width="13.85546875" style="416" customWidth="1"/>
    <col min="18" max="18" width="7.85546875" style="431" customWidth="1"/>
    <col min="19" max="20" width="13.5703125" style="416" bestFit="1" customWidth="1"/>
    <col min="21" max="21" width="16.42578125" style="416" bestFit="1" customWidth="1"/>
    <col min="22" max="22" width="10.140625" style="416" customWidth="1"/>
    <col min="23" max="23" width="9" style="451" customWidth="1"/>
    <col min="24" max="24" width="7.140625" style="416" hidden="1" customWidth="1"/>
    <col min="25" max="25" width="8.28515625" style="250" hidden="1" customWidth="1"/>
    <col min="26" max="26" width="17.7109375" style="430" customWidth="1"/>
    <col min="27" max="27" width="9.28515625" style="430" hidden="1" customWidth="1"/>
    <col min="28" max="28" width="9.7109375" style="430" hidden="1" customWidth="1"/>
    <col min="29" max="29" width="9.28515625" style="430" hidden="1" customWidth="1"/>
    <col min="30" max="30" width="9.7109375" style="430" hidden="1" customWidth="1"/>
    <col min="31" max="31" width="18.5703125" style="430" customWidth="1"/>
    <col min="32" max="33" width="9.28515625" style="250" hidden="1" customWidth="1"/>
    <col min="34" max="35" width="12.140625" style="250" hidden="1" customWidth="1"/>
    <col min="36" max="36" width="9.42578125" style="250" customWidth="1"/>
    <col min="37" max="39" width="9.28515625" style="250" customWidth="1"/>
    <col min="40" max="40" width="15" style="250" customWidth="1"/>
    <col min="41" max="41" width="63.140625" style="430" customWidth="1"/>
    <col min="42" max="16384" width="13.28515625" style="250"/>
  </cols>
  <sheetData>
    <row r="1" spans="1:44" s="449" customFormat="1" ht="111.75" customHeight="1">
      <c r="A1" s="260" t="s">
        <v>1189</v>
      </c>
      <c r="B1" s="507" t="s">
        <v>1191</v>
      </c>
      <c r="C1" s="507" t="s">
        <v>1802</v>
      </c>
      <c r="D1" s="507" t="s">
        <v>1803</v>
      </c>
      <c r="E1" s="508" t="s">
        <v>277</v>
      </c>
      <c r="F1" s="507" t="s">
        <v>1804</v>
      </c>
      <c r="G1" s="507" t="s">
        <v>1805</v>
      </c>
      <c r="H1" s="509" t="s">
        <v>1806</v>
      </c>
      <c r="I1" s="509" t="s">
        <v>1807</v>
      </c>
      <c r="J1" s="510" t="s">
        <v>2900</v>
      </c>
      <c r="K1" s="510" t="s">
        <v>2902</v>
      </c>
      <c r="L1" s="509" t="s">
        <v>1808</v>
      </c>
      <c r="M1" s="511" t="s">
        <v>1809</v>
      </c>
      <c r="N1" s="509" t="s">
        <v>1810</v>
      </c>
      <c r="O1" s="509" t="s">
        <v>1811</v>
      </c>
      <c r="P1" s="507" t="s">
        <v>1812</v>
      </c>
      <c r="Q1" s="512" t="s">
        <v>1813</v>
      </c>
      <c r="R1" s="512" t="s">
        <v>1814</v>
      </c>
      <c r="S1" s="512" t="s">
        <v>1815</v>
      </c>
      <c r="T1" s="512" t="s">
        <v>1816</v>
      </c>
      <c r="U1" s="511" t="s">
        <v>2836</v>
      </c>
      <c r="V1" s="513" t="s">
        <v>2837</v>
      </c>
      <c r="W1" s="513" t="s">
        <v>2838</v>
      </c>
      <c r="X1" s="512" t="s">
        <v>1818</v>
      </c>
      <c r="Y1" s="507" t="s">
        <v>1819</v>
      </c>
      <c r="Z1" s="507" t="s">
        <v>1820</v>
      </c>
      <c r="AA1" s="507" t="s">
        <v>1821</v>
      </c>
      <c r="AB1" s="507" t="s">
        <v>1822</v>
      </c>
      <c r="AC1" s="507" t="s">
        <v>1823</v>
      </c>
      <c r="AD1" s="507" t="s">
        <v>1824</v>
      </c>
      <c r="AE1" s="507" t="s">
        <v>1825</v>
      </c>
      <c r="AF1" s="507" t="s">
        <v>1826</v>
      </c>
      <c r="AG1" s="507" t="s">
        <v>1827</v>
      </c>
      <c r="AH1" s="507" t="s">
        <v>1828</v>
      </c>
      <c r="AI1" s="507" t="s">
        <v>1829</v>
      </c>
      <c r="AJ1" s="514" t="s">
        <v>1830</v>
      </c>
      <c r="AK1" s="514" t="s">
        <v>1831</v>
      </c>
      <c r="AL1" s="514" t="s">
        <v>1832</v>
      </c>
      <c r="AM1" s="514" t="s">
        <v>1833</v>
      </c>
      <c r="AN1" s="508" t="s">
        <v>1704</v>
      </c>
      <c r="AO1" s="514" t="s">
        <v>288</v>
      </c>
      <c r="AP1" s="515" t="s">
        <v>2785</v>
      </c>
    </row>
    <row r="2" spans="1:44" customFormat="1" ht="17.45" hidden="1" customHeight="1">
      <c r="A2" s="250" t="s">
        <v>482</v>
      </c>
      <c r="B2" s="516">
        <v>200386</v>
      </c>
      <c r="C2" s="516">
        <v>31057</v>
      </c>
      <c r="D2" s="517">
        <v>51560</v>
      </c>
      <c r="E2" s="516" t="s">
        <v>1218</v>
      </c>
      <c r="F2" s="516" t="s">
        <v>1219</v>
      </c>
      <c r="G2" s="518" t="s">
        <v>1520</v>
      </c>
      <c r="H2" s="518" t="s">
        <v>1233</v>
      </c>
      <c r="I2" s="518" t="s">
        <v>1222</v>
      </c>
      <c r="J2" s="502" t="s">
        <v>1505</v>
      </c>
      <c r="K2" s="502" t="s">
        <v>2943</v>
      </c>
      <c r="L2" s="519">
        <v>45623</v>
      </c>
      <c r="M2" s="520">
        <v>45645</v>
      </c>
      <c r="N2" s="519">
        <v>45444</v>
      </c>
      <c r="O2" s="519">
        <v>42507</v>
      </c>
      <c r="P2" s="518" t="s">
        <v>1216</v>
      </c>
      <c r="Q2" s="521">
        <v>21668581.75</v>
      </c>
      <c r="R2" s="522">
        <v>2016</v>
      </c>
      <c r="S2" s="521">
        <v>26401062.843086999</v>
      </c>
      <c r="T2" s="521">
        <v>23939626</v>
      </c>
      <c r="U2" s="523">
        <v>24109230</v>
      </c>
      <c r="V2" s="524">
        <f>'Q2 2025'!$T2/'Q2 2025'!$S2</f>
        <v>0.90676750940989048</v>
      </c>
      <c r="W2" s="524">
        <f>'Q2 2025'!$U2/'Q2 2025'!$S2</f>
        <v>0.91319164471868586</v>
      </c>
      <c r="X2" s="521">
        <v>0</v>
      </c>
      <c r="Y2" s="516"/>
      <c r="Z2" s="518" t="s">
        <v>2440</v>
      </c>
      <c r="AA2" s="518">
        <v>510882</v>
      </c>
      <c r="AB2" s="518" t="s">
        <v>1234</v>
      </c>
      <c r="AC2" s="518">
        <v>510885</v>
      </c>
      <c r="AD2" s="518" t="s">
        <v>1230</v>
      </c>
      <c r="AE2" s="518" t="s">
        <v>1235</v>
      </c>
      <c r="AF2" s="516">
        <v>69</v>
      </c>
      <c r="AG2" s="516"/>
      <c r="AH2" s="516"/>
      <c r="AI2" s="516"/>
      <c r="AJ2" s="516" t="s">
        <v>1564</v>
      </c>
      <c r="AK2" s="516" t="s">
        <v>1564</v>
      </c>
      <c r="AL2" s="516"/>
      <c r="AM2" s="516" t="s">
        <v>1564</v>
      </c>
      <c r="AN2" s="525" t="s">
        <v>1862</v>
      </c>
      <c r="AO2" s="526" t="s">
        <v>2839</v>
      </c>
      <c r="AP2" s="527" t="s">
        <v>2787</v>
      </c>
    </row>
    <row r="3" spans="1:44" hidden="1">
      <c r="A3" s="450" t="s">
        <v>2745</v>
      </c>
      <c r="B3" s="450">
        <v>210611</v>
      </c>
      <c r="C3" s="450">
        <v>81474</v>
      </c>
      <c r="D3" s="450">
        <v>112307</v>
      </c>
      <c r="E3" s="450" t="s">
        <v>2734</v>
      </c>
      <c r="F3" s="450" t="s">
        <v>1219</v>
      </c>
      <c r="G3" s="441" t="s">
        <v>1715</v>
      </c>
      <c r="H3" s="441" t="s">
        <v>1716</v>
      </c>
      <c r="I3" s="441" t="s">
        <v>1386</v>
      </c>
      <c r="J3" s="502" t="s">
        <v>1504</v>
      </c>
      <c r="K3" s="502" t="s">
        <v>1760</v>
      </c>
      <c r="L3" s="528">
        <v>45961</v>
      </c>
      <c r="M3" s="479">
        <v>46157</v>
      </c>
      <c r="N3" s="528">
        <v>44562</v>
      </c>
      <c r="O3" s="528">
        <v>44333</v>
      </c>
      <c r="P3" s="441" t="s">
        <v>1717</v>
      </c>
      <c r="Q3" s="529">
        <v>9453182</v>
      </c>
      <c r="R3" s="530">
        <v>2021</v>
      </c>
      <c r="S3" s="529">
        <v>10434544.143115999</v>
      </c>
      <c r="T3" s="529">
        <v>36148953</v>
      </c>
      <c r="U3" s="531">
        <v>38080486</v>
      </c>
      <c r="V3" s="532">
        <f>'Q2 2025'!$T3/'Q2 2025'!$S3</f>
        <v>3.4643538332097252</v>
      </c>
      <c r="W3" s="532">
        <f>'Q2 2025'!$U3/'Q2 2025'!$S3</f>
        <v>3.6494633093409172</v>
      </c>
      <c r="X3" s="529">
        <v>0</v>
      </c>
      <c r="Y3" s="450"/>
      <c r="Z3" s="441" t="s">
        <v>1568</v>
      </c>
      <c r="AA3" s="441"/>
      <c r="AB3" s="441"/>
      <c r="AC3" s="441"/>
      <c r="AD3" s="441"/>
      <c r="AE3" s="441" t="s">
        <v>1718</v>
      </c>
      <c r="AF3" s="533">
        <v>345</v>
      </c>
      <c r="AG3" s="533"/>
      <c r="AH3" s="533"/>
      <c r="AI3" s="450"/>
      <c r="AJ3" s="450"/>
      <c r="AK3" s="450" t="s">
        <v>1564</v>
      </c>
      <c r="AL3" s="450"/>
      <c r="AM3" s="450"/>
      <c r="AN3" s="450"/>
      <c r="AO3" s="534" t="s">
        <v>2840</v>
      </c>
      <c r="AP3" s="535"/>
      <c r="AR3" s="488"/>
    </row>
    <row r="4" spans="1:44" s="542" customFormat="1" hidden="1">
      <c r="A4" s="250"/>
      <c r="B4" s="542">
        <v>210623</v>
      </c>
      <c r="C4" s="542">
        <v>81500</v>
      </c>
      <c r="D4" s="543">
        <v>112360</v>
      </c>
      <c r="E4" s="542" t="s">
        <v>1610</v>
      </c>
      <c r="F4" s="542" t="s">
        <v>1219</v>
      </c>
      <c r="G4" s="544" t="s">
        <v>1612</v>
      </c>
      <c r="H4" s="544" t="s">
        <v>1613</v>
      </c>
      <c r="I4" s="544" t="s">
        <v>1215</v>
      </c>
      <c r="J4" s="545" t="s">
        <v>2948</v>
      </c>
      <c r="K4" s="545">
        <v>0</v>
      </c>
      <c r="L4" s="546">
        <v>46143</v>
      </c>
      <c r="M4" s="547">
        <v>46143</v>
      </c>
      <c r="N4" s="546">
        <v>46023</v>
      </c>
      <c r="O4" s="546">
        <v>44505</v>
      </c>
      <c r="P4" s="544" t="s">
        <v>1578</v>
      </c>
      <c r="Q4" s="548">
        <v>41100000</v>
      </c>
      <c r="R4" s="549">
        <v>2020</v>
      </c>
      <c r="S4" s="548">
        <v>46500877.431000002</v>
      </c>
      <c r="T4" s="548">
        <v>49939073</v>
      </c>
      <c r="U4" s="550">
        <v>51602926</v>
      </c>
      <c r="V4" s="551">
        <f>'Q2 2025'!$T4/'Q2 2025'!$S4</f>
        <v>1.0739382944784588</v>
      </c>
      <c r="W4" s="551">
        <f>'Q2 2025'!$U4/'Q2 2025'!$S4</f>
        <v>1.1097194042536216</v>
      </c>
      <c r="X4" s="416">
        <v>0</v>
      </c>
      <c r="Y4" s="250"/>
      <c r="Z4" s="544" t="s">
        <v>1568</v>
      </c>
      <c r="AA4" s="430">
        <v>509783</v>
      </c>
      <c r="AB4" s="430" t="s">
        <v>1660</v>
      </c>
      <c r="AC4" s="430"/>
      <c r="AD4" s="430"/>
      <c r="AE4" s="544" t="s">
        <v>2018</v>
      </c>
      <c r="AF4" s="437">
        <v>138</v>
      </c>
      <c r="AG4" s="437">
        <v>1.56</v>
      </c>
      <c r="AH4" s="437"/>
      <c r="AI4" s="250"/>
      <c r="AK4" s="542" t="s">
        <v>1564</v>
      </c>
      <c r="AM4" s="542" t="s">
        <v>1564</v>
      </c>
      <c r="AN4" s="552" t="s">
        <v>2019</v>
      </c>
      <c r="AO4" s="544" t="s">
        <v>2795</v>
      </c>
      <c r="AP4" s="553"/>
    </row>
    <row r="5" spans="1:44">
      <c r="A5" s="250" t="s">
        <v>482</v>
      </c>
      <c r="B5" s="450">
        <v>210544</v>
      </c>
      <c r="C5" s="450">
        <v>81501</v>
      </c>
      <c r="D5" s="536">
        <v>112361</v>
      </c>
      <c r="E5" s="450" t="s">
        <v>1574</v>
      </c>
      <c r="F5" s="450" t="s">
        <v>1219</v>
      </c>
      <c r="G5" s="441" t="s">
        <v>1661</v>
      </c>
      <c r="H5" s="441" t="s">
        <v>1577</v>
      </c>
      <c r="I5" s="441" t="s">
        <v>1215</v>
      </c>
      <c r="J5" s="502" t="s">
        <v>1505</v>
      </c>
      <c r="K5" s="502">
        <v>0</v>
      </c>
      <c r="L5" s="528">
        <v>45665</v>
      </c>
      <c r="M5" s="479">
        <v>45628</v>
      </c>
      <c r="N5" s="528">
        <v>45061</v>
      </c>
      <c r="O5" s="528">
        <v>43787</v>
      </c>
      <c r="P5" s="441" t="s">
        <v>1578</v>
      </c>
      <c r="Q5" s="529">
        <v>4421345</v>
      </c>
      <c r="R5" s="530">
        <v>2020</v>
      </c>
      <c r="S5" s="529">
        <v>5002346.0322420001</v>
      </c>
      <c r="T5" s="529">
        <v>4315319</v>
      </c>
      <c r="U5" s="531">
        <v>4102510</v>
      </c>
      <c r="V5" s="532">
        <f>'Q2 2025'!$T5/'Q2 2025'!$S5</f>
        <v>0.86265903481809281</v>
      </c>
      <c r="W5" s="532">
        <f>'Q2 2025'!$U5/'Q2 2025'!$S5</f>
        <v>0.82011719572332287</v>
      </c>
      <c r="X5" s="529">
        <v>0</v>
      </c>
      <c r="Y5" s="450"/>
      <c r="Z5" s="441" t="s">
        <v>1568</v>
      </c>
      <c r="AA5" s="441">
        <v>511477</v>
      </c>
      <c r="AB5" s="441" t="s">
        <v>1412</v>
      </c>
      <c r="AC5" s="441"/>
      <c r="AD5" s="441"/>
      <c r="AE5" s="441" t="s">
        <v>1579</v>
      </c>
      <c r="AF5" s="533">
        <v>138</v>
      </c>
      <c r="AG5" s="533"/>
      <c r="AH5" s="533"/>
      <c r="AI5" s="450"/>
      <c r="AJ5" s="450"/>
      <c r="AK5" s="450" t="s">
        <v>1564</v>
      </c>
      <c r="AL5" s="450"/>
      <c r="AM5" s="450" t="s">
        <v>1564</v>
      </c>
      <c r="AN5" s="537" t="s">
        <v>1575</v>
      </c>
      <c r="AO5" s="506" t="s">
        <v>2020</v>
      </c>
      <c r="AP5" s="535"/>
    </row>
    <row r="6" spans="1:44">
      <c r="A6" s="250" t="s">
        <v>482</v>
      </c>
      <c r="B6" s="250">
        <v>210593</v>
      </c>
      <c r="C6" s="250">
        <v>81561</v>
      </c>
      <c r="D6" s="501">
        <v>112458</v>
      </c>
      <c r="E6" s="437" t="s">
        <v>1742</v>
      </c>
      <c r="F6" s="250" t="s">
        <v>2095</v>
      </c>
      <c r="G6" s="430" t="s">
        <v>1637</v>
      </c>
      <c r="H6" s="430" t="s">
        <v>2096</v>
      </c>
      <c r="I6" s="430" t="s">
        <v>2843</v>
      </c>
      <c r="J6" s="502" t="s">
        <v>1505</v>
      </c>
      <c r="K6" s="502">
        <v>0</v>
      </c>
      <c r="L6" s="415">
        <v>46023</v>
      </c>
      <c r="M6" s="432">
        <v>45938</v>
      </c>
      <c r="N6" s="415">
        <v>45658</v>
      </c>
      <c r="O6" s="415">
        <v>44237</v>
      </c>
      <c r="P6" s="430" t="s">
        <v>1578</v>
      </c>
      <c r="Q6" s="416">
        <v>97111851</v>
      </c>
      <c r="R6" s="250">
        <v>2020</v>
      </c>
      <c r="S6" s="416">
        <v>109873145.50969701</v>
      </c>
      <c r="T6" s="416">
        <v>121709542</v>
      </c>
      <c r="U6" s="433">
        <v>129009710</v>
      </c>
      <c r="V6" s="503">
        <f>'Q2 2025'!$T6/'Q2 2025'!$S6</f>
        <v>1.1077278386396825</v>
      </c>
      <c r="W6" s="475">
        <f>'Q2 2025'!$U6/'Q2 2025'!$S6</f>
        <v>1.1741696244476232</v>
      </c>
      <c r="X6" s="416">
        <v>0</v>
      </c>
      <c r="Z6" s="430" t="s">
        <v>1591</v>
      </c>
      <c r="AA6" s="430">
        <v>509755</v>
      </c>
      <c r="AB6" s="430" t="s">
        <v>2097</v>
      </c>
      <c r="AC6" s="430">
        <v>514803</v>
      </c>
      <c r="AD6" s="430" t="s">
        <v>2098</v>
      </c>
      <c r="AE6" s="430" t="s">
        <v>2099</v>
      </c>
      <c r="AF6" s="437">
        <v>345</v>
      </c>
      <c r="AG6" s="437">
        <v>50.5</v>
      </c>
      <c r="AH6" s="437"/>
      <c r="AK6" s="250" t="s">
        <v>1840</v>
      </c>
      <c r="AL6" s="250" t="s">
        <v>1840</v>
      </c>
      <c r="AN6" s="434" t="s">
        <v>2100</v>
      </c>
      <c r="AO6" s="504"/>
      <c r="AP6" s="460"/>
    </row>
    <row r="7" spans="1:44" hidden="1">
      <c r="A7" s="250" t="s">
        <v>482</v>
      </c>
      <c r="B7" s="450">
        <v>210544</v>
      </c>
      <c r="C7" s="450">
        <v>81561</v>
      </c>
      <c r="D7" s="536">
        <v>112502</v>
      </c>
      <c r="E7" s="450" t="s">
        <v>2737</v>
      </c>
      <c r="F7" s="450" t="s">
        <v>1219</v>
      </c>
      <c r="G7" s="441" t="s">
        <v>1637</v>
      </c>
      <c r="H7" s="441" t="s">
        <v>1641</v>
      </c>
      <c r="I7" s="441" t="s">
        <v>1354</v>
      </c>
      <c r="J7" s="502" t="s">
        <v>1505</v>
      </c>
      <c r="K7" s="502" t="s">
        <v>2945</v>
      </c>
      <c r="L7" s="528">
        <v>45778</v>
      </c>
      <c r="M7" s="538">
        <v>46052</v>
      </c>
      <c r="N7" s="528">
        <v>45658</v>
      </c>
      <c r="O7" s="528">
        <v>43787</v>
      </c>
      <c r="P7" s="441" t="s">
        <v>1578</v>
      </c>
      <c r="Q7" s="529">
        <v>3165684</v>
      </c>
      <c r="R7" s="530">
        <v>2019</v>
      </c>
      <c r="S7" s="529">
        <v>3671222.9045989998</v>
      </c>
      <c r="T7" s="529">
        <v>5915803</v>
      </c>
      <c r="U7" s="531">
        <v>9113097</v>
      </c>
      <c r="V7" s="532">
        <f>'Q2 2025'!$T7/'Q2 2025'!$S7</f>
        <v>1.6113984777631396</v>
      </c>
      <c r="W7" s="532">
        <f>'Q2 2025'!$U7/'Q2 2025'!$S7</f>
        <v>2.482305552349839</v>
      </c>
      <c r="X7" s="529">
        <v>0</v>
      </c>
      <c r="Y7" s="450"/>
      <c r="Z7" s="539" t="s">
        <v>1591</v>
      </c>
      <c r="AA7" s="441"/>
      <c r="AB7" s="441"/>
      <c r="AC7" s="441"/>
      <c r="AD7" s="441"/>
      <c r="AE7" s="441" t="s">
        <v>1642</v>
      </c>
      <c r="AF7" s="533">
        <v>345</v>
      </c>
      <c r="AG7" s="533">
        <v>0.06</v>
      </c>
      <c r="AH7" s="533"/>
      <c r="AI7" s="450"/>
      <c r="AJ7" s="450"/>
      <c r="AK7" s="450" t="s">
        <v>1564</v>
      </c>
      <c r="AL7" s="450" t="s">
        <v>1840</v>
      </c>
      <c r="AM7" s="450" t="s">
        <v>1564</v>
      </c>
      <c r="AN7" s="450"/>
      <c r="AO7" s="535" t="s">
        <v>2845</v>
      </c>
      <c r="AP7" s="535"/>
    </row>
    <row r="8" spans="1:44" ht="15" customHeight="1">
      <c r="B8" s="250">
        <v>210575</v>
      </c>
      <c r="C8" s="250">
        <v>81687</v>
      </c>
      <c r="D8" s="250">
        <v>122730</v>
      </c>
      <c r="E8" s="250" t="s">
        <v>1673</v>
      </c>
      <c r="F8" s="250" t="s">
        <v>1219</v>
      </c>
      <c r="G8" s="430" t="s">
        <v>1674</v>
      </c>
      <c r="H8" s="430" t="s">
        <v>1675</v>
      </c>
      <c r="I8" s="430" t="s">
        <v>1215</v>
      </c>
      <c r="J8" s="502" t="s">
        <v>1505</v>
      </c>
      <c r="K8" s="502">
        <v>0</v>
      </c>
      <c r="L8" s="415">
        <v>45736</v>
      </c>
      <c r="M8" s="491">
        <v>46009</v>
      </c>
      <c r="N8" s="415">
        <v>46539</v>
      </c>
      <c r="O8" s="415">
        <v>44152</v>
      </c>
      <c r="P8" s="430" t="s">
        <v>1676</v>
      </c>
      <c r="Q8" s="416">
        <v>23622577</v>
      </c>
      <c r="R8" s="431">
        <v>2021</v>
      </c>
      <c r="S8" s="416">
        <v>26074904.987617999</v>
      </c>
      <c r="T8" s="416">
        <v>20597910</v>
      </c>
      <c r="U8" s="433">
        <v>16647885</v>
      </c>
      <c r="V8" s="503">
        <f>'Q2 2025'!$T8/'Q2 2025'!$S8</f>
        <v>0.78995148821371275</v>
      </c>
      <c r="W8" s="475">
        <f>'Q2 2025'!$U8/'Q2 2025'!$S8</f>
        <v>0.63846387965384577</v>
      </c>
      <c r="X8" s="416">
        <v>0</v>
      </c>
      <c r="Z8" s="462" t="s">
        <v>2440</v>
      </c>
      <c r="AA8" s="430">
        <v>507755</v>
      </c>
      <c r="AB8" s="430" t="s">
        <v>1396</v>
      </c>
      <c r="AC8" s="430">
        <v>507765</v>
      </c>
      <c r="AD8" s="430" t="s">
        <v>1678</v>
      </c>
      <c r="AE8" s="430" t="s">
        <v>1679</v>
      </c>
      <c r="AF8" s="437">
        <v>138</v>
      </c>
      <c r="AG8" s="437">
        <v>11.2</v>
      </c>
      <c r="AH8" s="437"/>
      <c r="AK8" s="250" t="s">
        <v>1564</v>
      </c>
      <c r="AN8" s="434" t="s">
        <v>2461</v>
      </c>
      <c r="AO8" s="460" t="s">
        <v>2805</v>
      </c>
      <c r="AP8" s="460"/>
    </row>
    <row r="9" spans="1:44">
      <c r="A9" s="250" t="s">
        <v>482</v>
      </c>
      <c r="B9" s="450">
        <v>210627</v>
      </c>
      <c r="C9" s="450">
        <v>81717</v>
      </c>
      <c r="D9" s="536">
        <v>122796</v>
      </c>
      <c r="E9" s="450" t="s">
        <v>1755</v>
      </c>
      <c r="F9" s="450" t="s">
        <v>1219</v>
      </c>
      <c r="G9" s="441" t="s">
        <v>1681</v>
      </c>
      <c r="H9" s="441" t="s">
        <v>1682</v>
      </c>
      <c r="I9" s="441" t="s">
        <v>1354</v>
      </c>
      <c r="J9" s="502" t="s">
        <v>1505</v>
      </c>
      <c r="K9" s="502" t="s">
        <v>2946</v>
      </c>
      <c r="L9" s="528">
        <v>46143</v>
      </c>
      <c r="M9" s="538">
        <v>45939</v>
      </c>
      <c r="N9" s="528">
        <v>44348</v>
      </c>
      <c r="O9" s="528">
        <v>44505</v>
      </c>
      <c r="P9" s="441" t="s">
        <v>1676</v>
      </c>
      <c r="Q9" s="529">
        <v>6275764</v>
      </c>
      <c r="R9" s="530">
        <v>2023</v>
      </c>
      <c r="S9" s="529">
        <v>6593474.5525000002</v>
      </c>
      <c r="T9" s="529">
        <v>8382890</v>
      </c>
      <c r="U9" s="531">
        <v>8382890</v>
      </c>
      <c r="V9" s="532">
        <f>'Q2 2025'!$T9/'Q2 2025'!$S9</f>
        <v>1.2713918789330156</v>
      </c>
      <c r="W9" s="532">
        <f>'Q2 2025'!$U9/'Q2 2025'!$S9</f>
        <v>1.2713918789330156</v>
      </c>
      <c r="X9" s="529">
        <v>0</v>
      </c>
      <c r="Y9" s="450"/>
      <c r="Z9" s="539" t="s">
        <v>1568</v>
      </c>
      <c r="AA9" s="441">
        <v>511553</v>
      </c>
      <c r="AB9" s="441" t="s">
        <v>1683</v>
      </c>
      <c r="AC9" s="441"/>
      <c r="AD9" s="441"/>
      <c r="AE9" s="441" t="s">
        <v>2592</v>
      </c>
      <c r="AF9" s="533">
        <v>345</v>
      </c>
      <c r="AG9" s="533">
        <v>0.2</v>
      </c>
      <c r="AH9" s="533"/>
      <c r="AI9" s="450"/>
      <c r="AJ9" s="450"/>
      <c r="AK9" s="450" t="s">
        <v>1564</v>
      </c>
      <c r="AL9" s="450"/>
      <c r="AM9" s="450"/>
      <c r="AN9" s="537" t="s">
        <v>2593</v>
      </c>
      <c r="AO9" s="539" t="s">
        <v>2806</v>
      </c>
      <c r="AP9" s="535"/>
    </row>
    <row r="10" spans="1:44">
      <c r="A10" s="250" t="s">
        <v>482</v>
      </c>
      <c r="B10" s="250">
        <v>210627</v>
      </c>
      <c r="C10" s="250">
        <v>81717</v>
      </c>
      <c r="D10" s="501">
        <v>143182</v>
      </c>
      <c r="E10" s="250" t="s">
        <v>1755</v>
      </c>
      <c r="F10" s="250" t="s">
        <v>1219</v>
      </c>
      <c r="G10" s="430" t="s">
        <v>1681</v>
      </c>
      <c r="H10" s="430" t="s">
        <v>2726</v>
      </c>
      <c r="I10" s="430" t="s">
        <v>1354</v>
      </c>
      <c r="J10" s="502" t="s">
        <v>1505</v>
      </c>
      <c r="K10" s="502" t="s">
        <v>2946</v>
      </c>
      <c r="L10" s="415">
        <v>45939</v>
      </c>
      <c r="M10" s="432">
        <v>45939</v>
      </c>
      <c r="N10" s="415">
        <v>44562</v>
      </c>
      <c r="O10" s="415">
        <v>44505</v>
      </c>
      <c r="P10" s="430" t="s">
        <v>1676</v>
      </c>
      <c r="Q10" s="416">
        <v>9059992</v>
      </c>
      <c r="R10" s="416">
        <v>2023</v>
      </c>
      <c r="S10" s="416">
        <v>9518654.0950000007</v>
      </c>
      <c r="T10" s="416">
        <v>12043037</v>
      </c>
      <c r="U10" s="433">
        <v>12043037</v>
      </c>
      <c r="V10" s="503">
        <f>'Q2 2025'!$T10/'Q2 2025'!$S10</f>
        <v>1.2652037651337722</v>
      </c>
      <c r="W10" s="475">
        <f>'Q2 2025'!$U10/'Q2 2025'!$S10</f>
        <v>1.2652037651337722</v>
      </c>
      <c r="X10" s="430">
        <v>0</v>
      </c>
      <c r="Y10" s="430"/>
      <c r="Z10" s="430" t="s">
        <v>1568</v>
      </c>
      <c r="AC10" s="437"/>
      <c r="AD10" s="437"/>
      <c r="AE10" s="437" t="s">
        <v>2727</v>
      </c>
      <c r="AF10" s="250">
        <v>345</v>
      </c>
      <c r="AG10" s="462">
        <v>0.84</v>
      </c>
      <c r="AH10" s="460"/>
      <c r="AK10" s="250" t="s">
        <v>1840</v>
      </c>
      <c r="AL10" s="250" t="s">
        <v>1840</v>
      </c>
      <c r="AN10" s="250" t="s">
        <v>2593</v>
      </c>
      <c r="AO10" s="250" t="s">
        <v>2807</v>
      </c>
    </row>
    <row r="11" spans="1:44">
      <c r="A11" s="250" t="s">
        <v>482</v>
      </c>
      <c r="B11" s="450">
        <v>210633</v>
      </c>
      <c r="C11" s="450">
        <v>92114</v>
      </c>
      <c r="D11" s="536">
        <v>143591</v>
      </c>
      <c r="E11" s="450" t="s">
        <v>2757</v>
      </c>
      <c r="F11" s="450" t="s">
        <v>1219</v>
      </c>
      <c r="G11" s="441" t="s">
        <v>2729</v>
      </c>
      <c r="H11" s="441" t="s">
        <v>2730</v>
      </c>
      <c r="I11" s="441" t="s">
        <v>1215</v>
      </c>
      <c r="J11" s="502" t="s">
        <v>1505</v>
      </c>
      <c r="K11" s="502">
        <v>0</v>
      </c>
      <c r="L11" s="528">
        <v>45742</v>
      </c>
      <c r="M11" s="479">
        <v>45644</v>
      </c>
      <c r="N11" s="528">
        <v>45078</v>
      </c>
      <c r="O11" s="528">
        <v>44629</v>
      </c>
      <c r="P11" s="441" t="s">
        <v>1897</v>
      </c>
      <c r="Q11" s="529">
        <v>9020000</v>
      </c>
      <c r="R11" s="530">
        <v>2022</v>
      </c>
      <c r="S11" s="529">
        <v>9713553.3924000002</v>
      </c>
      <c r="T11" s="498">
        <v>10602174</v>
      </c>
      <c r="U11" s="531">
        <v>8492133</v>
      </c>
      <c r="V11" s="532">
        <f>'Q2 2025'!$T11/'Q2 2025'!$S11</f>
        <v>1.0914825472926588</v>
      </c>
      <c r="W11" s="532">
        <f>'Q2 2025'!$U11/'Q2 2025'!$S11</f>
        <v>0.87425606849954063</v>
      </c>
      <c r="X11" s="529">
        <v>0</v>
      </c>
      <c r="Y11" s="450"/>
      <c r="Z11" s="539" t="s">
        <v>1568</v>
      </c>
      <c r="AA11" s="441"/>
      <c r="AB11" s="441"/>
      <c r="AC11" s="441"/>
      <c r="AD11" s="441"/>
      <c r="AE11" s="441" t="s">
        <v>2731</v>
      </c>
      <c r="AF11" s="533">
        <v>69</v>
      </c>
      <c r="AG11" s="533"/>
      <c r="AH11" s="540">
        <v>3.5</v>
      </c>
      <c r="AI11" s="450"/>
      <c r="AJ11" s="450"/>
      <c r="AK11" s="450" t="s">
        <v>1840</v>
      </c>
      <c r="AL11" s="450" t="s">
        <v>1840</v>
      </c>
      <c r="AM11" s="450"/>
      <c r="AN11" s="450"/>
      <c r="AO11" s="535" t="s">
        <v>2808</v>
      </c>
      <c r="AP11" s="535"/>
    </row>
    <row r="12" spans="1:44">
      <c r="B12" s="250">
        <v>210708</v>
      </c>
      <c r="C12" s="250">
        <v>92393</v>
      </c>
      <c r="D12" s="501">
        <v>156293</v>
      </c>
      <c r="E12" s="250" t="s">
        <v>2765</v>
      </c>
      <c r="F12" s="250" t="s">
        <v>1219</v>
      </c>
      <c r="G12" s="430" t="s">
        <v>2766</v>
      </c>
      <c r="H12" s="430" t="s">
        <v>2767</v>
      </c>
      <c r="I12" s="430" t="s">
        <v>1215</v>
      </c>
      <c r="J12" s="502" t="s">
        <v>1505</v>
      </c>
      <c r="K12" s="502">
        <v>0</v>
      </c>
      <c r="L12" s="415">
        <v>45639</v>
      </c>
      <c r="M12" s="479">
        <v>45638</v>
      </c>
      <c r="N12" s="415">
        <v>46539</v>
      </c>
      <c r="O12" s="415">
        <v>44904</v>
      </c>
      <c r="P12" s="430" t="s">
        <v>2768</v>
      </c>
      <c r="Q12" s="416">
        <v>698030</v>
      </c>
      <c r="R12" s="431">
        <v>2023</v>
      </c>
      <c r="S12" s="416">
        <v>715480.75</v>
      </c>
      <c r="T12" s="416">
        <v>698030</v>
      </c>
      <c r="U12" s="433">
        <v>298188</v>
      </c>
      <c r="V12" s="503">
        <f>'Q2 2025'!$T12/'Q2 2025'!$S12</f>
        <v>0.97560975609756095</v>
      </c>
      <c r="W12" s="475">
        <f>'Q2 2025'!$U12/'Q2 2025'!$S12</f>
        <v>0.41676592976121302</v>
      </c>
      <c r="X12" s="416">
        <v>0</v>
      </c>
      <c r="Z12" s="462" t="s">
        <v>1568</v>
      </c>
      <c r="AE12" s="430" t="s">
        <v>2769</v>
      </c>
      <c r="AF12" s="250">
        <v>161</v>
      </c>
      <c r="AN12" s="434"/>
      <c r="AO12" s="460" t="s">
        <v>2809</v>
      </c>
      <c r="AP12" s="460"/>
    </row>
    <row r="13" spans="1:44" hidden="1">
      <c r="B13" s="450">
        <v>210708</v>
      </c>
      <c r="C13" s="450">
        <v>92386</v>
      </c>
      <c r="D13" s="536">
        <v>156299</v>
      </c>
      <c r="E13" s="450" t="s">
        <v>2810</v>
      </c>
      <c r="F13" s="450" t="s">
        <v>1219</v>
      </c>
      <c r="G13" s="441" t="s">
        <v>2771</v>
      </c>
      <c r="H13" s="441" t="s">
        <v>2772</v>
      </c>
      <c r="I13" s="441" t="s">
        <v>1215</v>
      </c>
      <c r="J13" s="502" t="s">
        <v>2944</v>
      </c>
      <c r="K13" s="502">
        <v>0</v>
      </c>
      <c r="L13" s="528">
        <v>46539</v>
      </c>
      <c r="M13" s="538">
        <v>46568</v>
      </c>
      <c r="N13" s="528">
        <v>45244</v>
      </c>
      <c r="O13" s="528">
        <v>44904</v>
      </c>
      <c r="P13" s="441" t="s">
        <v>2768</v>
      </c>
      <c r="Q13" s="529">
        <v>4951250</v>
      </c>
      <c r="R13" s="530">
        <v>2023</v>
      </c>
      <c r="S13" s="529">
        <f>999407.03125+4000000</f>
        <v>4999407.03125</v>
      </c>
      <c r="T13" s="529">
        <v>4951250</v>
      </c>
      <c r="U13" s="531">
        <v>4203627</v>
      </c>
      <c r="V13" s="532">
        <f>'Q2 2025'!$T13/'Q2 2025'!$S13</f>
        <v>0.99036745138993831</v>
      </c>
      <c r="W13" s="532">
        <f>'Q2 2025'!$U13/'Q2 2025'!$S13</f>
        <v>0.84082511660367221</v>
      </c>
      <c r="X13" s="529">
        <v>0</v>
      </c>
      <c r="Y13" s="450"/>
      <c r="Z13" s="539" t="s">
        <v>1591</v>
      </c>
      <c r="AA13" s="441"/>
      <c r="AB13" s="441"/>
      <c r="AC13" s="441"/>
      <c r="AD13" s="441"/>
      <c r="AE13" s="441" t="s">
        <v>2773</v>
      </c>
      <c r="AF13" s="450">
        <v>138</v>
      </c>
      <c r="AG13" s="450"/>
      <c r="AH13" s="541"/>
      <c r="AI13" s="450"/>
      <c r="AJ13" s="450"/>
      <c r="AK13" s="450"/>
      <c r="AL13" s="450"/>
      <c r="AM13" s="450"/>
      <c r="AN13" s="450"/>
      <c r="AO13" s="535" t="s">
        <v>2811</v>
      </c>
      <c r="AP13" s="535"/>
    </row>
    <row r="14" spans="1:44" ht="15" hidden="1" customHeight="1">
      <c r="A14" s="250" t="s">
        <v>2745</v>
      </c>
      <c r="B14" s="250">
        <v>210708</v>
      </c>
      <c r="C14" s="250">
        <v>92386</v>
      </c>
      <c r="D14" s="501">
        <v>156300</v>
      </c>
      <c r="E14" s="250" t="s">
        <v>2810</v>
      </c>
      <c r="F14" s="250" t="s">
        <v>1219</v>
      </c>
      <c r="G14" s="430" t="s">
        <v>2771</v>
      </c>
      <c r="H14" s="430" t="s">
        <v>2774</v>
      </c>
      <c r="I14" s="430" t="s">
        <v>1215</v>
      </c>
      <c r="J14" s="502" t="s">
        <v>2944</v>
      </c>
      <c r="K14" s="502">
        <v>0</v>
      </c>
      <c r="L14" s="415">
        <v>46539</v>
      </c>
      <c r="M14" s="432">
        <v>46568</v>
      </c>
      <c r="N14" s="415">
        <v>45244</v>
      </c>
      <c r="O14" s="415">
        <v>44904</v>
      </c>
      <c r="P14" s="430" t="s">
        <v>2768</v>
      </c>
      <c r="Q14" s="416">
        <v>540691</v>
      </c>
      <c r="R14" s="431">
        <v>2023</v>
      </c>
      <c r="S14" s="416">
        <v>568063.48187500006</v>
      </c>
      <c r="T14" s="416">
        <v>540691</v>
      </c>
      <c r="U14" s="433">
        <v>312936</v>
      </c>
      <c r="V14" s="503">
        <f>'Q2 2025'!$T14/'Q2 2025'!$S14</f>
        <v>0.95181439619274233</v>
      </c>
      <c r="W14" s="475">
        <f>'Q2 2025'!$U14/'Q2 2025'!$S14</f>
        <v>0.55088209326023918</v>
      </c>
      <c r="X14" s="416">
        <v>0</v>
      </c>
      <c r="Z14" s="462" t="s">
        <v>1591</v>
      </c>
      <c r="AA14" s="430">
        <v>509800</v>
      </c>
      <c r="AB14" s="430" t="s">
        <v>2775</v>
      </c>
      <c r="AE14" s="430" t="s">
        <v>2776</v>
      </c>
      <c r="AF14" s="250">
        <v>138</v>
      </c>
      <c r="AH14" s="254"/>
      <c r="AO14" s="460" t="s">
        <v>2812</v>
      </c>
      <c r="AP14" s="460"/>
    </row>
    <row r="15" spans="1:44" hidden="1">
      <c r="B15" s="250">
        <v>220737</v>
      </c>
      <c r="C15" s="250">
        <v>92974</v>
      </c>
      <c r="D15" s="501">
        <v>157263</v>
      </c>
      <c r="E15" s="501" t="s">
        <v>2847</v>
      </c>
      <c r="F15" s="250" t="s">
        <v>1219</v>
      </c>
      <c r="G15" s="430" t="s">
        <v>2848</v>
      </c>
      <c r="H15" s="430" t="s">
        <v>2849</v>
      </c>
      <c r="I15" s="430" t="s">
        <v>1215</v>
      </c>
      <c r="J15" s="502" t="s">
        <v>2944</v>
      </c>
      <c r="K15" s="502" t="s">
        <v>2946</v>
      </c>
      <c r="L15" s="415">
        <v>46905</v>
      </c>
      <c r="M15" s="432">
        <v>46905</v>
      </c>
      <c r="N15" s="415">
        <v>45244</v>
      </c>
      <c r="O15" s="415">
        <v>45275</v>
      </c>
      <c r="P15" s="430" t="s">
        <v>2851</v>
      </c>
      <c r="Q15" s="499">
        <v>4070000</v>
      </c>
      <c r="R15" s="431">
        <v>2023</v>
      </c>
      <c r="S15" s="416">
        <v>4276043.75</v>
      </c>
      <c r="T15" s="416">
        <v>4070000</v>
      </c>
      <c r="U15" s="433">
        <v>2018298.6440000003</v>
      </c>
      <c r="V15" s="503">
        <f t="shared" ref="V15:V32" si="0">IFERROR(T15/S15,0)</f>
        <v>0.95181439619274244</v>
      </c>
      <c r="W15" s="475">
        <f>IFERROR(U15/S15,0)</f>
        <v>0.47200140176301991</v>
      </c>
      <c r="Z15" s="462" t="s">
        <v>1591</v>
      </c>
      <c r="AA15" s="430">
        <v>508808</v>
      </c>
      <c r="AB15" s="430" t="s">
        <v>2852</v>
      </c>
      <c r="AC15" s="430">
        <v>508816</v>
      </c>
      <c r="AD15" s="430" t="s">
        <v>2853</v>
      </c>
      <c r="AE15" s="430" t="s">
        <v>2854</v>
      </c>
      <c r="AF15" s="250">
        <v>138</v>
      </c>
      <c r="AH15" s="254"/>
      <c r="AO15" s="460" t="s">
        <v>2855</v>
      </c>
      <c r="AP15" s="460"/>
    </row>
    <row r="16" spans="1:44" hidden="1">
      <c r="B16" s="250">
        <v>220737</v>
      </c>
      <c r="C16" s="250">
        <v>92974</v>
      </c>
      <c r="D16" s="501">
        <v>157264</v>
      </c>
      <c r="E16" s="501" t="s">
        <v>2847</v>
      </c>
      <c r="F16" s="250" t="s">
        <v>1219</v>
      </c>
      <c r="G16" s="430" t="s">
        <v>2848</v>
      </c>
      <c r="H16" s="430" t="s">
        <v>2856</v>
      </c>
      <c r="I16" s="430" t="s">
        <v>1215</v>
      </c>
      <c r="J16" s="502" t="s">
        <v>2944</v>
      </c>
      <c r="K16" s="502" t="s">
        <v>2946</v>
      </c>
      <c r="L16" s="415">
        <v>46905</v>
      </c>
      <c r="M16" s="432">
        <v>46905</v>
      </c>
      <c r="N16" s="415">
        <v>45244</v>
      </c>
      <c r="O16" s="415">
        <v>45275</v>
      </c>
      <c r="P16" s="430" t="s">
        <v>2851</v>
      </c>
      <c r="Q16" s="499">
        <v>150000</v>
      </c>
      <c r="R16" s="431">
        <v>2023</v>
      </c>
      <c r="S16" s="416">
        <v>157593.75</v>
      </c>
      <c r="T16" s="416">
        <v>150000</v>
      </c>
      <c r="U16" s="433">
        <v>247125</v>
      </c>
      <c r="V16" s="503">
        <f t="shared" si="0"/>
        <v>0.95181439619274244</v>
      </c>
      <c r="W16" s="475">
        <f t="shared" ref="W16:W32" si="1">IFERROR(U16/S16,0)</f>
        <v>1.5681142177275431</v>
      </c>
      <c r="Z16" s="462" t="s">
        <v>1591</v>
      </c>
      <c r="AA16" s="430">
        <v>508808</v>
      </c>
      <c r="AB16" s="430" t="s">
        <v>2852</v>
      </c>
      <c r="AE16" s="430" t="s">
        <v>2857</v>
      </c>
      <c r="AF16" s="250">
        <v>138</v>
      </c>
      <c r="AH16" s="254"/>
      <c r="AO16" s="460" t="s">
        <v>2858</v>
      </c>
      <c r="AP16" s="460"/>
    </row>
    <row r="17" spans="1:42" hidden="1">
      <c r="B17" s="250">
        <v>220737</v>
      </c>
      <c r="C17" s="250">
        <v>92974</v>
      </c>
      <c r="D17" s="501">
        <v>157266</v>
      </c>
      <c r="E17" s="501" t="s">
        <v>2847</v>
      </c>
      <c r="F17" s="250" t="s">
        <v>1219</v>
      </c>
      <c r="G17" s="430" t="s">
        <v>2848</v>
      </c>
      <c r="H17" s="430" t="s">
        <v>2859</v>
      </c>
      <c r="I17" s="430" t="s">
        <v>1215</v>
      </c>
      <c r="J17" s="502" t="s">
        <v>2944</v>
      </c>
      <c r="K17" s="502" t="s">
        <v>2946</v>
      </c>
      <c r="L17" s="415">
        <v>46905</v>
      </c>
      <c r="M17" s="432">
        <v>46905</v>
      </c>
      <c r="N17" s="415">
        <v>45244</v>
      </c>
      <c r="O17" s="415">
        <v>45275</v>
      </c>
      <c r="P17" s="430" t="s">
        <v>2851</v>
      </c>
      <c r="Q17" s="499">
        <v>15260000</v>
      </c>
      <c r="R17" s="431">
        <v>2023</v>
      </c>
      <c r="S17" s="416">
        <v>16032537.5</v>
      </c>
      <c r="T17" s="416">
        <v>15260000</v>
      </c>
      <c r="U17" s="433">
        <v>11618854.356000001</v>
      </c>
      <c r="V17" s="503">
        <f t="shared" si="0"/>
        <v>0.95181439619274244</v>
      </c>
      <c r="W17" s="475">
        <f t="shared" si="1"/>
        <v>0.72470464241858168</v>
      </c>
      <c r="Z17" s="462" t="s">
        <v>1591</v>
      </c>
      <c r="AA17" s="430">
        <v>507727</v>
      </c>
      <c r="AB17" s="430" t="s">
        <v>2860</v>
      </c>
      <c r="AC17" s="430">
        <v>508816</v>
      </c>
      <c r="AD17" s="430" t="s">
        <v>2853</v>
      </c>
      <c r="AE17" s="430" t="s">
        <v>2861</v>
      </c>
      <c r="AF17" s="250">
        <v>138</v>
      </c>
      <c r="AH17" s="254"/>
      <c r="AO17" s="460" t="s">
        <v>2862</v>
      </c>
      <c r="AP17" s="460"/>
    </row>
    <row r="18" spans="1:42" hidden="1">
      <c r="B18" s="250">
        <v>220737</v>
      </c>
      <c r="C18" s="250">
        <v>92976</v>
      </c>
      <c r="D18" s="501">
        <v>157268</v>
      </c>
      <c r="E18" s="501" t="s">
        <v>2863</v>
      </c>
      <c r="F18" s="250" t="s">
        <v>1219</v>
      </c>
      <c r="G18" s="430" t="s">
        <v>2864</v>
      </c>
      <c r="H18" s="430" t="s">
        <v>2865</v>
      </c>
      <c r="I18" s="430" t="s">
        <v>1215</v>
      </c>
      <c r="J18" s="502" t="s">
        <v>2944</v>
      </c>
      <c r="K18" s="502">
        <v>0</v>
      </c>
      <c r="L18" s="415">
        <v>46082</v>
      </c>
      <c r="M18" s="432">
        <v>46115</v>
      </c>
      <c r="N18" s="415">
        <v>46905</v>
      </c>
      <c r="O18" s="415">
        <v>45275</v>
      </c>
      <c r="P18" s="430" t="s">
        <v>2851</v>
      </c>
      <c r="Q18" s="499">
        <v>5250000</v>
      </c>
      <c r="R18" s="431">
        <v>2023</v>
      </c>
      <c r="S18" s="416">
        <v>5515781.25</v>
      </c>
      <c r="T18" s="416">
        <v>5250000</v>
      </c>
      <c r="U18" s="433">
        <v>5596684</v>
      </c>
      <c r="V18" s="503">
        <f t="shared" si="0"/>
        <v>0.95181439619274244</v>
      </c>
      <c r="W18" s="475">
        <f t="shared" si="1"/>
        <v>1.0146675051698253</v>
      </c>
      <c r="Z18" s="462" t="s">
        <v>1568</v>
      </c>
      <c r="AA18" s="430">
        <v>507454</v>
      </c>
      <c r="AB18" s="430" t="s">
        <v>2866</v>
      </c>
      <c r="AE18" s="430" t="s">
        <v>2867</v>
      </c>
      <c r="AF18" s="250" t="s">
        <v>1599</v>
      </c>
      <c r="AH18" s="254"/>
      <c r="AO18" s="460" t="s">
        <v>2868</v>
      </c>
      <c r="AP18" s="460"/>
    </row>
    <row r="19" spans="1:42" hidden="1">
      <c r="B19" s="250">
        <v>220737</v>
      </c>
      <c r="C19" s="250">
        <v>93019</v>
      </c>
      <c r="D19" s="501">
        <v>157475</v>
      </c>
      <c r="E19" s="501" t="s">
        <v>2869</v>
      </c>
      <c r="F19" s="250" t="s">
        <v>1219</v>
      </c>
      <c r="G19" s="430" t="s">
        <v>2870</v>
      </c>
      <c r="H19" s="430" t="s">
        <v>2871</v>
      </c>
      <c r="I19" s="430" t="s">
        <v>1354</v>
      </c>
      <c r="J19" s="502" t="s">
        <v>2944</v>
      </c>
      <c r="K19" s="502" t="s">
        <v>2946</v>
      </c>
      <c r="L19" s="415">
        <v>46144</v>
      </c>
      <c r="M19" s="432">
        <v>46143</v>
      </c>
      <c r="N19" s="415">
        <v>46905</v>
      </c>
      <c r="O19" s="415">
        <v>45275</v>
      </c>
      <c r="P19" s="430" t="s">
        <v>2851</v>
      </c>
      <c r="Q19" s="499">
        <v>1481809</v>
      </c>
      <c r="R19" s="431">
        <v>2023</v>
      </c>
      <c r="S19" s="416">
        <v>1556825.5806249999</v>
      </c>
      <c r="T19" s="416">
        <v>1481809</v>
      </c>
      <c r="U19" s="433">
        <v>1375472.24</v>
      </c>
      <c r="V19" s="503">
        <f t="shared" si="0"/>
        <v>0.95181439619274244</v>
      </c>
      <c r="W19" s="475">
        <f t="shared" si="1"/>
        <v>0.88351081657317432</v>
      </c>
      <c r="Z19" s="462" t="s">
        <v>1568</v>
      </c>
      <c r="AA19" s="430">
        <v>509863</v>
      </c>
      <c r="AB19" s="430" t="s">
        <v>2872</v>
      </c>
      <c r="AC19" s="430">
        <v>509900</v>
      </c>
      <c r="AE19" s="430" t="s">
        <v>2873</v>
      </c>
      <c r="AF19" s="250">
        <v>138</v>
      </c>
      <c r="AH19" s="254"/>
      <c r="AO19" s="460"/>
      <c r="AP19" s="460"/>
    </row>
    <row r="20" spans="1:42" hidden="1">
      <c r="B20" s="250">
        <v>220737</v>
      </c>
      <c r="C20" s="250">
        <v>93019</v>
      </c>
      <c r="D20" s="501">
        <v>157517</v>
      </c>
      <c r="E20" s="501" t="s">
        <v>2869</v>
      </c>
      <c r="F20" s="250" t="s">
        <v>1219</v>
      </c>
      <c r="G20" s="430" t="s">
        <v>2870</v>
      </c>
      <c r="H20" s="430" t="s">
        <v>2874</v>
      </c>
      <c r="I20" s="430" t="s">
        <v>1354</v>
      </c>
      <c r="J20" s="502" t="s">
        <v>2944</v>
      </c>
      <c r="K20" s="502" t="s">
        <v>2946</v>
      </c>
      <c r="L20" s="415">
        <v>46144</v>
      </c>
      <c r="M20" s="432">
        <v>46143</v>
      </c>
      <c r="N20" s="415">
        <v>46905</v>
      </c>
      <c r="O20" s="415">
        <v>45275</v>
      </c>
      <c r="P20" s="430" t="s">
        <v>2851</v>
      </c>
      <c r="Q20" s="499">
        <v>14714997</v>
      </c>
      <c r="R20" s="431">
        <v>2023</v>
      </c>
      <c r="S20" s="416">
        <v>15459943.723125</v>
      </c>
      <c r="T20" s="416">
        <v>14714997</v>
      </c>
      <c r="U20" s="433">
        <v>15817930.76</v>
      </c>
      <c r="V20" s="503">
        <f t="shared" si="0"/>
        <v>0.95181439619274244</v>
      </c>
      <c r="W20" s="475">
        <f t="shared" si="1"/>
        <v>1.0231557787845968</v>
      </c>
      <c r="Z20" s="462" t="s">
        <v>1568</v>
      </c>
      <c r="AA20" s="430">
        <v>509817</v>
      </c>
      <c r="AB20" s="430" t="s">
        <v>2875</v>
      </c>
      <c r="AC20" s="430">
        <v>509900</v>
      </c>
      <c r="AE20" s="430" t="s">
        <v>2876</v>
      </c>
      <c r="AF20" s="250">
        <v>138</v>
      </c>
      <c r="AH20" s="254"/>
      <c r="AO20" s="460"/>
      <c r="AP20" s="460"/>
    </row>
    <row r="21" spans="1:42" hidden="1">
      <c r="B21" s="250">
        <v>220737</v>
      </c>
      <c r="C21" s="250">
        <v>93019</v>
      </c>
      <c r="D21" s="501">
        <v>157518</v>
      </c>
      <c r="E21" s="501" t="s">
        <v>2869</v>
      </c>
      <c r="F21" s="250" t="s">
        <v>1219</v>
      </c>
      <c r="G21" s="430" t="s">
        <v>2870</v>
      </c>
      <c r="H21" s="430" t="s">
        <v>2877</v>
      </c>
      <c r="I21" s="430" t="s">
        <v>1354</v>
      </c>
      <c r="J21" s="502" t="s">
        <v>2944</v>
      </c>
      <c r="K21" s="502" t="s">
        <v>2946</v>
      </c>
      <c r="L21" s="415">
        <v>46144</v>
      </c>
      <c r="M21" s="432">
        <v>46143</v>
      </c>
      <c r="N21" s="415">
        <v>45444</v>
      </c>
      <c r="O21" s="415">
        <v>45275</v>
      </c>
      <c r="P21" s="430" t="s">
        <v>2851</v>
      </c>
      <c r="Q21" s="499">
        <v>150000</v>
      </c>
      <c r="R21" s="431">
        <v>2023</v>
      </c>
      <c r="S21" s="416">
        <v>157593.75</v>
      </c>
      <c r="T21" s="416">
        <v>150000</v>
      </c>
      <c r="U21" s="433">
        <v>554743</v>
      </c>
      <c r="V21" s="503">
        <f t="shared" si="0"/>
        <v>0.95181439619274244</v>
      </c>
      <c r="W21" s="475">
        <f t="shared" si="1"/>
        <v>3.5200824905810033</v>
      </c>
      <c r="Z21" s="462" t="s">
        <v>1568</v>
      </c>
      <c r="AA21" s="430">
        <v>509817</v>
      </c>
      <c r="AB21" s="430" t="s">
        <v>2875</v>
      </c>
      <c r="AE21" s="430" t="s">
        <v>2878</v>
      </c>
      <c r="AF21" s="250">
        <v>138</v>
      </c>
      <c r="AH21" s="254"/>
      <c r="AO21" s="460" t="s">
        <v>2879</v>
      </c>
      <c r="AP21" s="460"/>
    </row>
    <row r="22" spans="1:42">
      <c r="B22" s="250">
        <v>220775</v>
      </c>
      <c r="C22" s="250">
        <v>93038</v>
      </c>
      <c r="D22" s="501">
        <v>157526</v>
      </c>
      <c r="E22" s="501" t="s">
        <v>2833</v>
      </c>
      <c r="F22" s="250" t="s">
        <v>1219</v>
      </c>
      <c r="G22" s="430" t="s">
        <v>2880</v>
      </c>
      <c r="H22" s="430" t="s">
        <v>2904</v>
      </c>
      <c r="I22" s="430" t="s">
        <v>1354</v>
      </c>
      <c r="J22" s="502" t="s">
        <v>1505</v>
      </c>
      <c r="K22" s="502" t="s">
        <v>2946</v>
      </c>
      <c r="L22" s="415">
        <v>45504</v>
      </c>
      <c r="M22" s="432">
        <v>45504</v>
      </c>
      <c r="N22" s="415">
        <v>42887</v>
      </c>
      <c r="O22" s="415">
        <v>45275</v>
      </c>
      <c r="P22" s="430" t="s">
        <v>2851</v>
      </c>
      <c r="Q22" s="499">
        <v>4718963</v>
      </c>
      <c r="R22" s="431">
        <v>2024</v>
      </c>
      <c r="S22" s="416">
        <v>4718963</v>
      </c>
      <c r="T22" s="416">
        <v>3525731</v>
      </c>
      <c r="U22" s="493">
        <v>3596253.27</v>
      </c>
      <c r="V22" s="503">
        <f t="shared" si="0"/>
        <v>0.74714105620239024</v>
      </c>
      <c r="W22" s="475">
        <f t="shared" si="1"/>
        <v>0.76208549844531526</v>
      </c>
      <c r="Z22" s="462" t="s">
        <v>1563</v>
      </c>
      <c r="AA22" s="430">
        <v>510376</v>
      </c>
      <c r="AB22" s="430" t="s">
        <v>2882</v>
      </c>
      <c r="AC22" s="430">
        <v>510403</v>
      </c>
      <c r="AD22" s="430" t="s">
        <v>2883</v>
      </c>
      <c r="AE22" s="430" t="s">
        <v>2884</v>
      </c>
      <c r="AF22" s="250">
        <v>138</v>
      </c>
      <c r="AH22" s="254"/>
      <c r="AK22" s="250" t="s">
        <v>1564</v>
      </c>
      <c r="AM22" s="250" t="s">
        <v>1564</v>
      </c>
      <c r="AO22" s="460"/>
      <c r="AP22" s="460"/>
    </row>
    <row r="23" spans="1:42">
      <c r="B23" s="250">
        <v>220775</v>
      </c>
      <c r="C23" s="250">
        <v>93038</v>
      </c>
      <c r="D23" s="501">
        <v>157527</v>
      </c>
      <c r="E23" s="501" t="s">
        <v>2833</v>
      </c>
      <c r="F23" s="250" t="s">
        <v>1219</v>
      </c>
      <c r="G23" s="430" t="s">
        <v>2880</v>
      </c>
      <c r="H23" s="430" t="s">
        <v>2885</v>
      </c>
      <c r="I23" s="430" t="s">
        <v>1354</v>
      </c>
      <c r="J23" s="502" t="s">
        <v>1505</v>
      </c>
      <c r="K23" s="502" t="s">
        <v>2946</v>
      </c>
      <c r="L23" s="415">
        <v>45504</v>
      </c>
      <c r="M23" s="432">
        <v>45504</v>
      </c>
      <c r="N23" s="415">
        <v>44348</v>
      </c>
      <c r="O23" s="415">
        <v>45275</v>
      </c>
      <c r="P23" s="430" t="s">
        <v>2851</v>
      </c>
      <c r="Q23" s="499">
        <v>902559</v>
      </c>
      <c r="R23" s="431">
        <v>2024</v>
      </c>
      <c r="S23" s="416">
        <v>902559</v>
      </c>
      <c r="T23" s="416">
        <v>1150033</v>
      </c>
      <c r="U23" s="493">
        <v>1158817.5</v>
      </c>
      <c r="V23" s="503">
        <f t="shared" si="0"/>
        <v>1.274191493298499</v>
      </c>
      <c r="W23" s="475">
        <f t="shared" si="1"/>
        <v>1.2839243750270066</v>
      </c>
      <c r="Z23" s="462" t="s">
        <v>1563</v>
      </c>
      <c r="AA23" s="430">
        <v>510376</v>
      </c>
      <c r="AB23" s="430" t="s">
        <v>2882</v>
      </c>
      <c r="AE23" s="430" t="s">
        <v>2886</v>
      </c>
      <c r="AF23" s="250">
        <v>138</v>
      </c>
      <c r="AH23" s="254"/>
      <c r="AK23" s="250" t="s">
        <v>1564</v>
      </c>
      <c r="AM23" s="250" t="s">
        <v>1564</v>
      </c>
      <c r="AO23" s="460"/>
      <c r="AP23" s="460"/>
    </row>
    <row r="24" spans="1:42">
      <c r="A24" s="250" t="s">
        <v>2919</v>
      </c>
      <c r="B24" s="250">
        <v>220775</v>
      </c>
      <c r="C24" s="250">
        <v>93038</v>
      </c>
      <c r="D24" s="501">
        <v>157528</v>
      </c>
      <c r="E24" s="501" t="s">
        <v>2833</v>
      </c>
      <c r="F24" s="250" t="s">
        <v>1219</v>
      </c>
      <c r="G24" s="430" t="s">
        <v>2880</v>
      </c>
      <c r="H24" s="430" t="s">
        <v>2887</v>
      </c>
      <c r="I24" s="430" t="s">
        <v>1354</v>
      </c>
      <c r="J24" s="502" t="s">
        <v>1505</v>
      </c>
      <c r="K24" s="502" t="s">
        <v>2946</v>
      </c>
      <c r="L24" s="415">
        <v>45504</v>
      </c>
      <c r="M24" s="432">
        <v>45504</v>
      </c>
      <c r="N24" s="415">
        <v>44348</v>
      </c>
      <c r="O24" s="415">
        <v>45275</v>
      </c>
      <c r="P24" s="430" t="s">
        <v>2851</v>
      </c>
      <c r="Q24" s="499">
        <v>150000</v>
      </c>
      <c r="R24" s="431">
        <v>2024</v>
      </c>
      <c r="S24" s="416">
        <v>150000</v>
      </c>
      <c r="T24" s="416">
        <v>29515</v>
      </c>
      <c r="U24" s="493">
        <v>36552</v>
      </c>
      <c r="V24" s="503">
        <f t="shared" si="0"/>
        <v>0.19676666666666667</v>
      </c>
      <c r="W24" s="475">
        <f t="shared" si="1"/>
        <v>0.24368000000000001</v>
      </c>
      <c r="Z24" s="462" t="s">
        <v>1563</v>
      </c>
      <c r="AA24" s="430">
        <v>510403</v>
      </c>
      <c r="AB24" s="430" t="s">
        <v>2883</v>
      </c>
      <c r="AE24" s="430" t="s">
        <v>2888</v>
      </c>
      <c r="AF24" s="250">
        <v>138</v>
      </c>
      <c r="AH24" s="254"/>
      <c r="AK24" s="250" t="s">
        <v>1564</v>
      </c>
      <c r="AM24" s="250" t="s">
        <v>1564</v>
      </c>
      <c r="AO24" s="460"/>
      <c r="AP24" s="460"/>
    </row>
    <row r="25" spans="1:42">
      <c r="B25" s="250">
        <v>220775</v>
      </c>
      <c r="C25" s="250">
        <v>93038</v>
      </c>
      <c r="D25" s="501">
        <v>157529</v>
      </c>
      <c r="E25" s="501" t="s">
        <v>2833</v>
      </c>
      <c r="F25" s="250" t="s">
        <v>1219</v>
      </c>
      <c r="G25" s="430" t="s">
        <v>2880</v>
      </c>
      <c r="H25" s="430" t="s">
        <v>2889</v>
      </c>
      <c r="I25" s="430" t="s">
        <v>1354</v>
      </c>
      <c r="J25" s="502" t="s">
        <v>1505</v>
      </c>
      <c r="K25" s="502" t="s">
        <v>2946</v>
      </c>
      <c r="L25" s="415">
        <v>45504</v>
      </c>
      <c r="M25" s="432">
        <v>45504</v>
      </c>
      <c r="N25" s="415">
        <v>46023</v>
      </c>
      <c r="O25" s="415">
        <v>45275</v>
      </c>
      <c r="P25" s="430" t="s">
        <v>2851</v>
      </c>
      <c r="Q25" s="499">
        <v>4765631</v>
      </c>
      <c r="R25" s="431">
        <v>2024</v>
      </c>
      <c r="S25" s="416">
        <v>4765631</v>
      </c>
      <c r="T25" s="416">
        <v>3387468</v>
      </c>
      <c r="U25" s="493">
        <v>3455223.73</v>
      </c>
      <c r="V25" s="503">
        <f t="shared" si="0"/>
        <v>0.71081206245300987</v>
      </c>
      <c r="W25" s="475">
        <f t="shared" si="1"/>
        <v>0.72502964035612494</v>
      </c>
      <c r="Z25" s="462" t="s">
        <v>1563</v>
      </c>
      <c r="AA25" s="430">
        <v>510376</v>
      </c>
      <c r="AB25" s="430" t="s">
        <v>2882</v>
      </c>
      <c r="AC25" s="430">
        <v>514743</v>
      </c>
      <c r="AD25" s="430" t="s">
        <v>2890</v>
      </c>
      <c r="AE25" s="430" t="s">
        <v>2891</v>
      </c>
      <c r="AF25" s="250">
        <v>138</v>
      </c>
      <c r="AH25" s="254"/>
      <c r="AK25" s="250" t="s">
        <v>1564</v>
      </c>
      <c r="AM25" s="250" t="s">
        <v>1564</v>
      </c>
      <c r="AO25" s="460"/>
      <c r="AP25" s="460"/>
    </row>
    <row r="26" spans="1:42">
      <c r="B26" s="250">
        <v>220775</v>
      </c>
      <c r="C26" s="250">
        <v>93038</v>
      </c>
      <c r="D26" s="501">
        <v>157534</v>
      </c>
      <c r="E26" s="501" t="s">
        <v>2833</v>
      </c>
      <c r="F26" s="250" t="s">
        <v>1219</v>
      </c>
      <c r="G26" s="430" t="s">
        <v>2880</v>
      </c>
      <c r="H26" s="430" t="s">
        <v>2892</v>
      </c>
      <c r="I26" s="430" t="s">
        <v>1354</v>
      </c>
      <c r="J26" s="502" t="s">
        <v>1505</v>
      </c>
      <c r="K26" s="502" t="s">
        <v>2946</v>
      </c>
      <c r="L26" s="415">
        <v>45504</v>
      </c>
      <c r="M26" s="432">
        <v>45504</v>
      </c>
      <c r="N26" s="415">
        <v>45244</v>
      </c>
      <c r="O26" s="415">
        <v>45275</v>
      </c>
      <c r="P26" s="430" t="s">
        <v>2851</v>
      </c>
      <c r="Q26" s="499">
        <v>902559</v>
      </c>
      <c r="R26" s="431">
        <v>2024</v>
      </c>
      <c r="S26" s="416">
        <v>902559</v>
      </c>
      <c r="T26" s="416">
        <v>1150033</v>
      </c>
      <c r="U26" s="493">
        <v>1158817.5</v>
      </c>
      <c r="V26" s="503">
        <f t="shared" si="0"/>
        <v>1.274191493298499</v>
      </c>
      <c r="W26" s="475">
        <f t="shared" si="1"/>
        <v>1.2839243750270066</v>
      </c>
      <c r="Z26" s="462" t="s">
        <v>1563</v>
      </c>
      <c r="AA26" s="430">
        <v>510376</v>
      </c>
      <c r="AB26" s="430" t="s">
        <v>2882</v>
      </c>
      <c r="AE26" s="430" t="s">
        <v>2893</v>
      </c>
      <c r="AF26" s="250">
        <v>138</v>
      </c>
      <c r="AH26" s="254"/>
      <c r="AK26" s="250" t="s">
        <v>1564</v>
      </c>
      <c r="AM26" s="250" t="s">
        <v>1564</v>
      </c>
      <c r="AO26" s="460"/>
      <c r="AP26" s="460"/>
    </row>
    <row r="27" spans="1:42" hidden="1">
      <c r="B27" s="250">
        <v>220804</v>
      </c>
      <c r="C27" s="250">
        <v>94916</v>
      </c>
      <c r="D27" s="250">
        <v>170384</v>
      </c>
      <c r="E27" s="501" t="s">
        <v>2920</v>
      </c>
      <c r="F27" s="250" t="s">
        <v>1219</v>
      </c>
      <c r="G27" t="s">
        <v>2921</v>
      </c>
      <c r="H27" t="s">
        <v>2922</v>
      </c>
      <c r="I27" s="430" t="s">
        <v>1354</v>
      </c>
      <c r="J27" s="502" t="s">
        <v>2944</v>
      </c>
      <c r="K27" s="502" t="s">
        <v>2946</v>
      </c>
      <c r="M27" s="415">
        <v>47178</v>
      </c>
      <c r="N27" s="505">
        <v>45658</v>
      </c>
      <c r="O27" s="505">
        <v>45639</v>
      </c>
      <c r="P27" s="80" t="s">
        <v>2923</v>
      </c>
      <c r="T27" s="416">
        <v>11484217</v>
      </c>
      <c r="V27" s="503">
        <f t="shared" si="0"/>
        <v>0</v>
      </c>
      <c r="W27" s="475">
        <f t="shared" si="1"/>
        <v>0</v>
      </c>
      <c r="Z27" t="s">
        <v>1688</v>
      </c>
      <c r="AA27">
        <v>509817</v>
      </c>
      <c r="AB27" t="s">
        <v>2875</v>
      </c>
      <c r="AC27"/>
      <c r="AD27"/>
      <c r="AE27" t="s">
        <v>2924</v>
      </c>
      <c r="AF27" s="80" t="s">
        <v>1937</v>
      </c>
      <c r="AG27" s="80"/>
    </row>
    <row r="28" spans="1:42" hidden="1">
      <c r="B28" s="250">
        <v>220804</v>
      </c>
      <c r="C28" s="250">
        <v>94916</v>
      </c>
      <c r="D28" s="250">
        <v>170385</v>
      </c>
      <c r="E28" s="501" t="s">
        <v>2920</v>
      </c>
      <c r="F28" s="250" t="s">
        <v>1219</v>
      </c>
      <c r="G28" t="s">
        <v>2921</v>
      </c>
      <c r="H28" t="s">
        <v>2925</v>
      </c>
      <c r="I28" s="430" t="s">
        <v>1354</v>
      </c>
      <c r="J28" s="502" t="s">
        <v>2944</v>
      </c>
      <c r="K28" s="502" t="s">
        <v>2946</v>
      </c>
      <c r="M28" s="415">
        <v>47178</v>
      </c>
      <c r="N28" s="505">
        <v>45658</v>
      </c>
      <c r="O28" s="505">
        <v>45639</v>
      </c>
      <c r="P28" s="80" t="s">
        <v>2923</v>
      </c>
      <c r="T28" s="416">
        <v>1537869</v>
      </c>
      <c r="V28" s="503">
        <f t="shared" si="0"/>
        <v>0</v>
      </c>
      <c r="W28" s="475">
        <f t="shared" si="1"/>
        <v>0</v>
      </c>
      <c r="Z28" t="s">
        <v>1688</v>
      </c>
      <c r="AA28">
        <v>509852</v>
      </c>
      <c r="AB28" t="s">
        <v>2926</v>
      </c>
      <c r="AC28"/>
      <c r="AD28"/>
      <c r="AE28" t="s">
        <v>2927</v>
      </c>
      <c r="AF28" s="80" t="s">
        <v>1937</v>
      </c>
      <c r="AG28" s="80"/>
    </row>
    <row r="29" spans="1:42" hidden="1">
      <c r="B29" s="250">
        <v>220804</v>
      </c>
      <c r="C29" s="250">
        <v>94913</v>
      </c>
      <c r="D29" s="250">
        <v>170389</v>
      </c>
      <c r="E29" s="501" t="s">
        <v>2928</v>
      </c>
      <c r="F29" s="250" t="s">
        <v>1219</v>
      </c>
      <c r="G29" t="s">
        <v>2929</v>
      </c>
      <c r="H29" t="s">
        <v>2930</v>
      </c>
      <c r="I29" s="430" t="s">
        <v>1354</v>
      </c>
      <c r="J29" s="502" t="s">
        <v>2944</v>
      </c>
      <c r="K29" s="502" t="s">
        <v>2947</v>
      </c>
      <c r="M29" s="415">
        <v>46661</v>
      </c>
      <c r="N29" s="505">
        <v>45658</v>
      </c>
      <c r="O29" s="505">
        <v>45639</v>
      </c>
      <c r="P29" s="80" t="s">
        <v>2923</v>
      </c>
      <c r="T29" s="416">
        <v>5008393</v>
      </c>
      <c r="V29" s="503">
        <f t="shared" si="0"/>
        <v>0</v>
      </c>
      <c r="W29" s="475">
        <f t="shared" si="1"/>
        <v>0</v>
      </c>
      <c r="Z29" t="s">
        <v>1688</v>
      </c>
      <c r="AA29">
        <v>509817</v>
      </c>
      <c r="AB29" t="s">
        <v>2875</v>
      </c>
      <c r="AC29">
        <v>509839</v>
      </c>
      <c r="AD29" t="s">
        <v>2931</v>
      </c>
      <c r="AE29" t="s">
        <v>2932</v>
      </c>
      <c r="AF29" s="80">
        <v>138</v>
      </c>
      <c r="AG29" s="80">
        <v>4.5999999999999996</v>
      </c>
    </row>
    <row r="30" spans="1:42" hidden="1">
      <c r="B30" s="250">
        <v>220804</v>
      </c>
      <c r="C30" s="250">
        <v>94913</v>
      </c>
      <c r="D30" s="250">
        <v>170390</v>
      </c>
      <c r="E30" s="501" t="s">
        <v>2928</v>
      </c>
      <c r="F30" s="250" t="s">
        <v>1219</v>
      </c>
      <c r="G30" t="s">
        <v>2929</v>
      </c>
      <c r="H30" t="s">
        <v>2933</v>
      </c>
      <c r="I30" s="430" t="s">
        <v>1354</v>
      </c>
      <c r="J30" s="502" t="s">
        <v>2944</v>
      </c>
      <c r="K30" s="502" t="s">
        <v>2947</v>
      </c>
      <c r="M30" s="415">
        <v>46661</v>
      </c>
      <c r="N30" s="505">
        <v>45658</v>
      </c>
      <c r="O30" s="505">
        <v>45639</v>
      </c>
      <c r="P30" s="80" t="s">
        <v>2923</v>
      </c>
      <c r="T30" s="416">
        <v>425503</v>
      </c>
      <c r="V30" s="503">
        <f t="shared" si="0"/>
        <v>0</v>
      </c>
      <c r="W30" s="475">
        <f t="shared" si="1"/>
        <v>0</v>
      </c>
      <c r="Z30" t="s">
        <v>1688</v>
      </c>
      <c r="AA30">
        <v>509839</v>
      </c>
      <c r="AB30" t="s">
        <v>2931</v>
      </c>
      <c r="AC30"/>
      <c r="AD30"/>
      <c r="AE30" t="s">
        <v>2934</v>
      </c>
      <c r="AF30" s="80">
        <v>138</v>
      </c>
      <c r="AG30" s="80"/>
    </row>
    <row r="31" spans="1:42" hidden="1">
      <c r="B31" s="250">
        <v>220804</v>
      </c>
      <c r="C31" s="250">
        <v>94913</v>
      </c>
      <c r="D31" s="250">
        <v>170405</v>
      </c>
      <c r="E31" s="501" t="s">
        <v>2928</v>
      </c>
      <c r="F31" s="250" t="s">
        <v>1219</v>
      </c>
      <c r="G31" t="s">
        <v>2929</v>
      </c>
      <c r="H31" t="s">
        <v>2935</v>
      </c>
      <c r="I31" s="430" t="s">
        <v>1354</v>
      </c>
      <c r="J31" s="502" t="s">
        <v>2944</v>
      </c>
      <c r="K31" s="502" t="s">
        <v>2947</v>
      </c>
      <c r="M31" s="415">
        <v>46661</v>
      </c>
      <c r="N31" s="505">
        <v>45658</v>
      </c>
      <c r="O31" s="505">
        <v>45639</v>
      </c>
      <c r="P31" s="80" t="s">
        <v>2923</v>
      </c>
      <c r="T31" s="416">
        <v>425503</v>
      </c>
      <c r="V31" s="503">
        <f t="shared" si="0"/>
        <v>0</v>
      </c>
      <c r="W31" s="475">
        <f t="shared" si="1"/>
        <v>0</v>
      </c>
      <c r="Z31" t="s">
        <v>1688</v>
      </c>
      <c r="AA31">
        <v>509817</v>
      </c>
      <c r="AB31" t="s">
        <v>2875</v>
      </c>
      <c r="AC31"/>
      <c r="AD31"/>
      <c r="AE31" t="s">
        <v>2936</v>
      </c>
      <c r="AF31" s="80">
        <v>138</v>
      </c>
      <c r="AG31" s="80"/>
    </row>
    <row r="32" spans="1:42" hidden="1">
      <c r="B32" s="250">
        <v>220804</v>
      </c>
      <c r="C32" s="250">
        <v>94815</v>
      </c>
      <c r="D32" s="250">
        <v>170415</v>
      </c>
      <c r="E32" s="501" t="s">
        <v>2937</v>
      </c>
      <c r="F32" s="250" t="s">
        <v>1219</v>
      </c>
      <c r="G32" t="s">
        <v>2938</v>
      </c>
      <c r="H32" t="s">
        <v>2939</v>
      </c>
      <c r="I32" s="430" t="s">
        <v>1354</v>
      </c>
      <c r="J32" s="502" t="s">
        <v>2944</v>
      </c>
      <c r="K32" s="502">
        <v>0</v>
      </c>
      <c r="M32" s="415">
        <v>46661</v>
      </c>
      <c r="N32" s="505">
        <v>45658</v>
      </c>
      <c r="O32" s="505">
        <v>45639</v>
      </c>
      <c r="P32" s="80" t="s">
        <v>2923</v>
      </c>
      <c r="T32" s="416">
        <v>4765714</v>
      </c>
      <c r="V32" s="503">
        <f t="shared" si="0"/>
        <v>0</v>
      </c>
      <c r="W32" s="475">
        <f t="shared" si="1"/>
        <v>0</v>
      </c>
      <c r="Z32" t="s">
        <v>1688</v>
      </c>
      <c r="AC32"/>
      <c r="AD32"/>
      <c r="AE32" t="s">
        <v>2940</v>
      </c>
      <c r="AF32" s="80" t="s">
        <v>2941</v>
      </c>
      <c r="AG32" s="80"/>
    </row>
    <row r="35" spans="8:22">
      <c r="H35" s="600" t="s">
        <v>2942</v>
      </c>
    </row>
    <row r="36" spans="8:22">
      <c r="H36" s="600"/>
      <c r="V36" s="481"/>
    </row>
    <row r="37" spans="8:22">
      <c r="H37" s="600"/>
    </row>
    <row r="38" spans="8:22">
      <c r="H38" s="600"/>
    </row>
    <row r="39" spans="8:22">
      <c r="H39" s="600"/>
    </row>
    <row r="40" spans="8:22">
      <c r="H40" s="600"/>
    </row>
  </sheetData>
  <autoFilter ref="A1:AR32" xr:uid="{D49BB829-D1C4-41EC-B28F-0E3C1692D715}">
    <filterColumn colId="8">
      <filters>
        <filter val="Economic"/>
        <filter val="Economic-Competitive"/>
        <filter val="Regional Reliability"/>
      </filters>
    </filterColumn>
    <filterColumn colId="12">
      <filters>
        <dateGroupItem year="2025" dateTimeGrouping="year"/>
        <dateGroupItem year="2024" dateTimeGrouping="year"/>
      </filters>
    </filterColumn>
  </autoFilter>
  <mergeCells count="1">
    <mergeCell ref="H35:H40"/>
  </mergeCells>
  <conditionalFormatting sqref="Q1">
    <cfRule type="containsText" dxfId="41" priority="8" operator="containsText" text="D">
      <formula>NOT(ISERROR(SEARCH("D",Q1)))</formula>
    </cfRule>
  </conditionalFormatting>
  <conditionalFormatting sqref="V2:W1048576">
    <cfRule type="cellIs" dxfId="40" priority="4" operator="greaterThan">
      <formula>1.15</formula>
    </cfRule>
  </conditionalFormatting>
  <conditionalFormatting sqref="W2:W1048576 V10">
    <cfRule type="cellIs" dxfId="39" priority="2" operator="greaterThan">
      <formula>1.1</formula>
    </cfRule>
    <cfRule type="cellIs" priority="3" operator="greaterThan">
      <formula>1.1</formula>
    </cfRule>
  </conditionalFormatting>
  <conditionalFormatting sqref="AF10:AG10">
    <cfRule type="containsText" dxfId="38" priority="1" operator="containsText" text="approved">
      <formula>NOT(ISERROR(SEARCH("approved",AF10)))</formula>
    </cfRule>
  </conditionalFormatting>
  <conditionalFormatting sqref="AJ3:AN3 AJ4:AM8 AO8 AJ9:AO9 AJ11:AN13 AJ14:AM14 AJ15:AN26">
    <cfRule type="containsText" dxfId="37" priority="9" operator="containsText" text="approved">
      <formula>NOT(ISERROR(SEARCH("approved",AJ3)))</formula>
    </cfRule>
  </conditionalFormatting>
  <conditionalFormatting sqref="AO4:AO5">
    <cfRule type="containsText" dxfId="36" priority="5" operator="containsText" text="approved">
      <formula>NOT(ISERROR(SEARCH("approved",AO4)))</formula>
    </cfRule>
  </conditionalFormatting>
  <pageMargins left="0.7" right="0.7" top="0.75" bottom="0.75" header="0.3" footer="0.3"/>
  <pageSetup scale="20" fitToHeight="0" orientation="landscape" horizontalDpi="200" verticalDpi="20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21CA6-11E7-4ACF-8F02-D7B692485710}">
  <sheetPr>
    <pageSetUpPr fitToPage="1"/>
  </sheetPr>
  <dimension ref="A1:XFC323"/>
  <sheetViews>
    <sheetView zoomScale="85" zoomScaleNormal="85" workbookViewId="0">
      <pane ySplit="15" topLeftCell="A22" activePane="bottomLeft" state="frozen"/>
      <selection pane="bottomLeft" activeCell="G75" sqref="G75"/>
    </sheetView>
  </sheetViews>
  <sheetFormatPr defaultColWidth="13.28515625" defaultRowHeight="15"/>
  <cols>
    <col min="1" max="2" width="8.7109375" style="250" bestFit="1" customWidth="1"/>
    <col min="3" max="3" width="9.28515625" style="250" bestFit="1" customWidth="1"/>
    <col min="4" max="4" width="10.7109375" style="250" bestFit="1" customWidth="1"/>
    <col min="5" max="5" width="9.28515625" style="250" bestFit="1" customWidth="1"/>
    <col min="6" max="6" width="21.28515625" style="430" customWidth="1"/>
    <col min="7" max="7" width="56" style="430" customWidth="1"/>
    <col min="8" max="8" width="27.140625" style="430" customWidth="1"/>
    <col min="9" max="9" width="11.85546875" style="250" customWidth="1"/>
    <col min="10" max="10" width="10.85546875" style="250" bestFit="1" customWidth="1"/>
    <col min="11" max="12" width="12.140625" style="250" customWidth="1"/>
    <col min="13" max="13" width="10.28515625" style="430" customWidth="1"/>
    <col min="14" max="14" width="13.85546875" style="416" customWidth="1"/>
    <col min="15" max="15" width="8.7109375" style="431" customWidth="1"/>
    <col min="16" max="17" width="13.5703125" style="416" bestFit="1" customWidth="1"/>
    <col min="18" max="18" width="16.42578125" style="416" hidden="1" customWidth="1"/>
    <col min="19" max="19" width="12.42578125" style="416" hidden="1" customWidth="1"/>
    <col min="20" max="20" width="11.85546875" style="451" hidden="1" customWidth="1"/>
    <col min="21" max="21" width="7.140625" style="416" hidden="1" customWidth="1"/>
    <col min="22" max="22" width="8.28515625" style="250" hidden="1" customWidth="1"/>
    <col min="23" max="23" width="17.7109375" style="430" customWidth="1"/>
    <col min="24" max="24" width="9.28515625" style="430" customWidth="1"/>
    <col min="25" max="25" width="9.7109375" style="430" customWidth="1"/>
    <col min="26" max="26" width="9.28515625" style="430" customWidth="1"/>
    <col min="27" max="27" width="9.7109375" style="430" customWidth="1"/>
    <col min="28" max="28" width="18.5703125" style="430" customWidth="1"/>
    <col min="29" max="30" width="9.28515625" style="250" customWidth="1"/>
    <col min="31" max="31" width="12.140625" style="250" customWidth="1"/>
    <col min="32" max="32" width="12.140625" style="250" hidden="1" customWidth="1"/>
    <col min="33" max="33" width="9.42578125" style="250" hidden="1" customWidth="1"/>
    <col min="34" max="34" width="9.28515625" style="250" customWidth="1"/>
    <col min="35" max="36" width="9.28515625" style="250" hidden="1" customWidth="1"/>
    <col min="37" max="37" width="15" style="250" hidden="1" customWidth="1"/>
    <col min="38" max="38" width="63.140625" style="430" customWidth="1"/>
    <col min="39" max="16384" width="13.28515625" style="250"/>
  </cols>
  <sheetData>
    <row r="1" spans="1:39" hidden="1">
      <c r="A1" s="599" t="s">
        <v>1779</v>
      </c>
      <c r="B1" s="599"/>
      <c r="C1" s="599"/>
      <c r="D1" s="599"/>
      <c r="E1" s="599"/>
      <c r="F1" s="599"/>
      <c r="G1" s="599"/>
      <c r="H1" s="599"/>
      <c r="I1" s="599"/>
      <c r="J1" s="599"/>
      <c r="K1" s="599"/>
      <c r="L1" s="599"/>
    </row>
    <row r="2" spans="1:39" hidden="1">
      <c r="A2" s="595" t="s">
        <v>1186</v>
      </c>
      <c r="B2" s="595"/>
      <c r="C2" s="595"/>
      <c r="D2" s="595"/>
      <c r="E2" s="595"/>
      <c r="F2" s="596" t="s">
        <v>1780</v>
      </c>
      <c r="G2" s="596"/>
      <c r="H2" s="596"/>
      <c r="I2" s="596"/>
      <c r="J2" s="596"/>
      <c r="K2" s="596"/>
      <c r="L2" s="596"/>
    </row>
    <row r="3" spans="1:39" hidden="1">
      <c r="A3" s="597" t="s">
        <v>1781</v>
      </c>
      <c r="B3" s="597"/>
      <c r="C3" s="597"/>
      <c r="D3" s="597"/>
      <c r="E3" s="597"/>
      <c r="F3" s="598" t="s">
        <v>1782</v>
      </c>
      <c r="G3" s="598"/>
      <c r="H3" s="598"/>
      <c r="I3" s="598"/>
      <c r="J3" s="598"/>
      <c r="K3" s="598"/>
      <c r="L3" s="598"/>
    </row>
    <row r="4" spans="1:39" hidden="1">
      <c r="A4" s="595" t="s">
        <v>1188</v>
      </c>
      <c r="B4" s="595"/>
      <c r="C4" s="595"/>
      <c r="D4" s="595"/>
      <c r="E4" s="595"/>
      <c r="F4" s="596" t="s">
        <v>1783</v>
      </c>
      <c r="G4" s="596"/>
      <c r="H4" s="596"/>
      <c r="I4" s="596"/>
      <c r="J4" s="596"/>
      <c r="K4" s="596"/>
      <c r="L4" s="596"/>
    </row>
    <row r="5" spans="1:39" hidden="1">
      <c r="A5" s="597" t="s">
        <v>1784</v>
      </c>
      <c r="B5" s="597"/>
      <c r="C5" s="597"/>
      <c r="D5" s="597"/>
      <c r="E5" s="597"/>
      <c r="F5" s="598" t="s">
        <v>1785</v>
      </c>
      <c r="G5" s="598"/>
      <c r="H5" s="598"/>
      <c r="I5" s="598"/>
      <c r="J5" s="598"/>
      <c r="K5" s="598"/>
      <c r="L5" s="598"/>
    </row>
    <row r="6" spans="1:39" hidden="1">
      <c r="A6" s="595" t="s">
        <v>1786</v>
      </c>
      <c r="B6" s="595"/>
      <c r="C6" s="595"/>
      <c r="D6" s="595"/>
      <c r="E6" s="595"/>
      <c r="F6" s="596" t="s">
        <v>1787</v>
      </c>
      <c r="G6" s="596"/>
      <c r="H6" s="596"/>
      <c r="I6" s="596"/>
      <c r="J6" s="596"/>
      <c r="K6" s="596"/>
      <c r="L6" s="596"/>
    </row>
    <row r="7" spans="1:39" hidden="1">
      <c r="A7" s="597" t="s">
        <v>1788</v>
      </c>
      <c r="B7" s="597"/>
      <c r="C7" s="597"/>
      <c r="D7" s="597"/>
      <c r="E7" s="597"/>
      <c r="F7" s="598" t="s">
        <v>1789</v>
      </c>
      <c r="G7" s="598"/>
      <c r="H7" s="598"/>
      <c r="I7" s="598"/>
      <c r="J7" s="598"/>
      <c r="K7" s="598"/>
      <c r="L7" s="598"/>
    </row>
    <row r="8" spans="1:39" hidden="1">
      <c r="A8" s="595" t="s">
        <v>1790</v>
      </c>
      <c r="B8" s="595"/>
      <c r="C8" s="595"/>
      <c r="D8" s="595"/>
      <c r="E8" s="595"/>
      <c r="F8" s="596" t="s">
        <v>1791</v>
      </c>
      <c r="G8" s="596"/>
      <c r="H8" s="596"/>
      <c r="I8" s="596"/>
      <c r="J8" s="596"/>
      <c r="K8" s="596"/>
      <c r="L8" s="596"/>
    </row>
    <row r="9" spans="1:39" hidden="1">
      <c r="A9" s="597" t="s">
        <v>1792</v>
      </c>
      <c r="B9" s="597"/>
      <c r="C9" s="597"/>
      <c r="D9" s="597"/>
      <c r="E9" s="597"/>
      <c r="F9" s="598" t="s">
        <v>1793</v>
      </c>
      <c r="G9" s="598"/>
      <c r="H9" s="598"/>
      <c r="I9" s="598"/>
      <c r="J9" s="598"/>
      <c r="K9" s="598"/>
      <c r="L9" s="598"/>
    </row>
    <row r="10" spans="1:39" hidden="1">
      <c r="A10" s="595" t="s">
        <v>1187</v>
      </c>
      <c r="B10" s="595"/>
      <c r="C10" s="595"/>
      <c r="D10" s="595"/>
      <c r="E10" s="595"/>
      <c r="F10" s="596" t="s">
        <v>1794</v>
      </c>
      <c r="G10" s="596"/>
      <c r="H10" s="596"/>
      <c r="I10" s="596"/>
      <c r="J10" s="596"/>
      <c r="K10" s="596"/>
      <c r="L10" s="596"/>
    </row>
    <row r="11" spans="1:39" hidden="1">
      <c r="A11" s="597" t="s">
        <v>1795</v>
      </c>
      <c r="B11" s="597"/>
      <c r="C11" s="597"/>
      <c r="D11" s="597"/>
      <c r="E11" s="597"/>
      <c r="F11" s="598" t="s">
        <v>1796</v>
      </c>
      <c r="G11" s="598"/>
      <c r="H11" s="598"/>
      <c r="I11" s="598"/>
      <c r="J11" s="598"/>
      <c r="K11" s="598"/>
      <c r="L11" s="598"/>
    </row>
    <row r="12" spans="1:39" hidden="1">
      <c r="A12" s="595" t="s">
        <v>1484</v>
      </c>
      <c r="B12" s="595"/>
      <c r="C12" s="595"/>
      <c r="D12" s="595"/>
      <c r="E12" s="595"/>
      <c r="F12" s="596" t="s">
        <v>1797</v>
      </c>
      <c r="G12" s="596"/>
      <c r="H12" s="596"/>
      <c r="I12" s="596"/>
      <c r="J12" s="596"/>
      <c r="K12" s="596"/>
      <c r="L12" s="596"/>
    </row>
    <row r="13" spans="1:39" hidden="1">
      <c r="A13" s="597" t="s">
        <v>1798</v>
      </c>
      <c r="B13" s="597"/>
      <c r="C13" s="597"/>
      <c r="D13" s="597"/>
      <c r="E13" s="597"/>
      <c r="F13" s="598" t="s">
        <v>1799</v>
      </c>
      <c r="G13" s="598"/>
      <c r="H13" s="598"/>
      <c r="I13" s="598"/>
      <c r="J13" s="598"/>
      <c r="K13" s="598"/>
      <c r="L13" s="598"/>
    </row>
    <row r="14" spans="1:39" hidden="1">
      <c r="A14" s="595" t="s">
        <v>1800</v>
      </c>
      <c r="B14" s="595"/>
      <c r="C14" s="595"/>
      <c r="D14" s="595"/>
      <c r="E14" s="595"/>
      <c r="F14" s="596" t="s">
        <v>1801</v>
      </c>
      <c r="G14" s="596"/>
      <c r="H14" s="596"/>
      <c r="I14" s="596"/>
      <c r="J14" s="596"/>
      <c r="K14" s="596"/>
      <c r="L14" s="596"/>
    </row>
    <row r="15" spans="1:39" s="449" customFormat="1" ht="111.75" customHeight="1">
      <c r="A15" s="260" t="s">
        <v>1191</v>
      </c>
      <c r="B15" s="260" t="s">
        <v>1802</v>
      </c>
      <c r="C15" s="260" t="s">
        <v>1803</v>
      </c>
      <c r="D15" s="444" t="s">
        <v>277</v>
      </c>
      <c r="E15" s="260" t="s">
        <v>1804</v>
      </c>
      <c r="F15" s="260" t="s">
        <v>1805</v>
      </c>
      <c r="G15" s="261" t="s">
        <v>1806</v>
      </c>
      <c r="H15" s="261" t="s">
        <v>1807</v>
      </c>
      <c r="I15" s="261" t="s">
        <v>1808</v>
      </c>
      <c r="J15" s="445" t="s">
        <v>1809</v>
      </c>
      <c r="K15" s="261" t="s">
        <v>1810</v>
      </c>
      <c r="L15" s="261" t="s">
        <v>1811</v>
      </c>
      <c r="M15" s="260" t="s">
        <v>1812</v>
      </c>
      <c r="N15" s="262" t="s">
        <v>1813</v>
      </c>
      <c r="O15" s="262" t="s">
        <v>1814</v>
      </c>
      <c r="P15" s="262" t="s">
        <v>1815</v>
      </c>
      <c r="Q15" s="262" t="s">
        <v>1816</v>
      </c>
      <c r="R15" s="445" t="s">
        <v>2836</v>
      </c>
      <c r="S15" s="455" t="s">
        <v>2837</v>
      </c>
      <c r="T15" s="455" t="s">
        <v>2838</v>
      </c>
      <c r="U15" s="262" t="s">
        <v>1818</v>
      </c>
      <c r="V15" s="260" t="s">
        <v>1819</v>
      </c>
      <c r="W15" s="260" t="s">
        <v>1820</v>
      </c>
      <c r="X15" s="260" t="s">
        <v>1821</v>
      </c>
      <c r="Y15" s="260" t="s">
        <v>1822</v>
      </c>
      <c r="Z15" s="260" t="s">
        <v>1823</v>
      </c>
      <c r="AA15" s="260" t="s">
        <v>1824</v>
      </c>
      <c r="AB15" s="260" t="s">
        <v>1825</v>
      </c>
      <c r="AC15" s="260" t="s">
        <v>1826</v>
      </c>
      <c r="AD15" s="260" t="s">
        <v>1827</v>
      </c>
      <c r="AE15" s="260" t="s">
        <v>1828</v>
      </c>
      <c r="AF15" s="260" t="s">
        <v>1829</v>
      </c>
      <c r="AG15" s="446" t="s">
        <v>1830</v>
      </c>
      <c r="AH15" s="446" t="s">
        <v>1831</v>
      </c>
      <c r="AI15" s="446" t="s">
        <v>1832</v>
      </c>
      <c r="AJ15" s="446" t="s">
        <v>1833</v>
      </c>
      <c r="AK15" s="444" t="s">
        <v>1704</v>
      </c>
      <c r="AL15" s="446" t="s">
        <v>288</v>
      </c>
      <c r="AM15" s="456" t="s">
        <v>2785</v>
      </c>
    </row>
    <row r="16" spans="1:39" hidden="1">
      <c r="A16" s="250">
        <v>200433</v>
      </c>
      <c r="B16" s="250">
        <v>31144</v>
      </c>
      <c r="C16" s="250">
        <v>51764</v>
      </c>
      <c r="D16" s="250">
        <v>0</v>
      </c>
      <c r="E16" s="250" t="s">
        <v>1834</v>
      </c>
      <c r="F16" s="250" t="s">
        <v>1835</v>
      </c>
      <c r="G16" s="250" t="s">
        <v>1836</v>
      </c>
      <c r="H16" s="250" t="s">
        <v>1354</v>
      </c>
      <c r="I16" s="415">
        <v>44561</v>
      </c>
      <c r="J16" s="415"/>
      <c r="K16" s="415">
        <v>43831</v>
      </c>
      <c r="L16" s="415">
        <v>42787</v>
      </c>
      <c r="M16" s="430" t="s">
        <v>1449</v>
      </c>
      <c r="N16" s="416">
        <v>100000</v>
      </c>
      <c r="O16" s="431">
        <v>2017</v>
      </c>
      <c r="P16" s="416">
        <v>110381.289</v>
      </c>
      <c r="Q16" s="416">
        <v>410000</v>
      </c>
      <c r="S16" s="416">
        <f>Table16[[#This Row],[CURRENT COST ESTIMATE]]/Table16[[#This Row],[BASELINE ESTIMATE WITH ESCALATION]]</f>
        <v>3.7143976457821579</v>
      </c>
      <c r="T16" s="451">
        <f>Table16[[#This Row],[Current Month EcoSys EAC (Loaded)]]/Table16[[#This Row],[BASELINE ESTIMATE WITH ESCALATION]]</f>
        <v>0</v>
      </c>
      <c r="U16" s="416">
        <v>0</v>
      </c>
      <c r="W16" s="430" t="s">
        <v>1568</v>
      </c>
      <c r="X16" s="430">
        <v>505600</v>
      </c>
      <c r="Y16" s="430" t="s">
        <v>1837</v>
      </c>
      <c r="Z16" s="430">
        <v>521071</v>
      </c>
      <c r="AA16" s="430" t="s">
        <v>1838</v>
      </c>
      <c r="AB16" s="430" t="s">
        <v>1839</v>
      </c>
      <c r="AC16" s="250">
        <v>138</v>
      </c>
      <c r="AH16" s="250" t="s">
        <v>1840</v>
      </c>
      <c r="AI16" s="250" t="s">
        <v>1840</v>
      </c>
      <c r="AM16" s="457"/>
    </row>
    <row r="17" spans="1:41" hidden="1">
      <c r="A17" s="250">
        <v>210545</v>
      </c>
      <c r="B17" s="250">
        <v>81550</v>
      </c>
      <c r="C17" s="250">
        <v>112435</v>
      </c>
      <c r="D17" s="250">
        <v>0</v>
      </c>
      <c r="E17" s="250" t="s">
        <v>1834</v>
      </c>
      <c r="F17" s="250" t="s">
        <v>1841</v>
      </c>
      <c r="G17" s="250" t="s">
        <v>1842</v>
      </c>
      <c r="H17" s="250" t="s">
        <v>1354</v>
      </c>
      <c r="I17" s="415">
        <v>44197</v>
      </c>
      <c r="J17" s="415"/>
      <c r="K17" s="415">
        <v>44197</v>
      </c>
      <c r="L17" s="415">
        <v>43787</v>
      </c>
      <c r="M17" s="430" t="s">
        <v>1578</v>
      </c>
      <c r="N17" s="416">
        <v>1000000</v>
      </c>
      <c r="O17" s="431">
        <v>2020</v>
      </c>
      <c r="P17" s="416">
        <v>1025000</v>
      </c>
      <c r="Q17" s="416">
        <v>1000000</v>
      </c>
      <c r="S17" s="416">
        <f>Table16[[#This Row],[CURRENT COST ESTIMATE]]/Table16[[#This Row],[BASELINE ESTIMATE WITH ESCALATION]]</f>
        <v>0.97560975609756095</v>
      </c>
      <c r="T17" s="451">
        <f>Table16[[#This Row],[Current Month EcoSys EAC (Loaded)]]/Table16[[#This Row],[BASELINE ESTIMATE WITH ESCALATION]]</f>
        <v>0</v>
      </c>
      <c r="U17" s="416">
        <v>0</v>
      </c>
      <c r="W17" s="430" t="s">
        <v>1568</v>
      </c>
      <c r="AB17" s="430" t="s">
        <v>1843</v>
      </c>
      <c r="AC17" s="250">
        <v>138</v>
      </c>
      <c r="AH17" s="250" t="s">
        <v>1840</v>
      </c>
      <c r="AI17" s="250" t="s">
        <v>1840</v>
      </c>
      <c r="AM17" s="457"/>
    </row>
    <row r="18" spans="1:41" hidden="1">
      <c r="A18" s="250">
        <v>210586</v>
      </c>
      <c r="B18" s="250">
        <v>81553</v>
      </c>
      <c r="C18" s="250">
        <v>112443</v>
      </c>
      <c r="D18" s="250">
        <v>0</v>
      </c>
      <c r="E18" s="250" t="s">
        <v>1834</v>
      </c>
      <c r="F18" s="250" t="s">
        <v>1844</v>
      </c>
      <c r="G18" s="250" t="s">
        <v>1845</v>
      </c>
      <c r="H18" s="250" t="s">
        <v>1354</v>
      </c>
      <c r="I18" s="415">
        <v>46722</v>
      </c>
      <c r="J18" s="415"/>
      <c r="K18" s="415">
        <v>44562</v>
      </c>
      <c r="L18" s="415">
        <v>44152</v>
      </c>
      <c r="M18" s="430" t="s">
        <v>1676</v>
      </c>
      <c r="N18" s="416">
        <v>10267390.810000001</v>
      </c>
      <c r="O18" s="431">
        <v>2021</v>
      </c>
      <c r="P18" s="416">
        <v>10524075.580250001</v>
      </c>
      <c r="Q18" s="416">
        <v>10267390.810000001</v>
      </c>
      <c r="S18" s="416">
        <f>Table16[[#This Row],[CURRENT COST ESTIMATE]]/Table16[[#This Row],[BASELINE ESTIMATE WITH ESCALATION]]</f>
        <v>0.97560975609756095</v>
      </c>
      <c r="T18" s="451">
        <f>Table16[[#This Row],[Current Month EcoSys EAC (Loaded)]]/Table16[[#This Row],[BASELINE ESTIMATE WITH ESCALATION]]</f>
        <v>0</v>
      </c>
      <c r="U18" s="416">
        <v>0</v>
      </c>
      <c r="W18" s="430" t="s">
        <v>1568</v>
      </c>
      <c r="X18" s="430">
        <v>505602</v>
      </c>
      <c r="Y18" s="430" t="s">
        <v>1846</v>
      </c>
      <c r="Z18" s="430">
        <v>521044</v>
      </c>
      <c r="AA18" s="430" t="s">
        <v>1847</v>
      </c>
      <c r="AB18" s="430" t="s">
        <v>1848</v>
      </c>
      <c r="AC18" s="250">
        <v>138</v>
      </c>
      <c r="AH18" s="250" t="s">
        <v>1840</v>
      </c>
      <c r="AI18" s="250" t="s">
        <v>1840</v>
      </c>
      <c r="AM18" s="457"/>
    </row>
    <row r="19" spans="1:41" hidden="1">
      <c r="A19" s="250">
        <v>210543</v>
      </c>
      <c r="B19" s="250">
        <v>81557</v>
      </c>
      <c r="C19" s="250">
        <v>112451</v>
      </c>
      <c r="D19" s="250">
        <v>0</v>
      </c>
      <c r="E19" s="250" t="s">
        <v>1849</v>
      </c>
      <c r="F19" s="250" t="s">
        <v>1850</v>
      </c>
      <c r="G19" s="250" t="s">
        <v>1851</v>
      </c>
      <c r="H19" s="250" t="s">
        <v>1354</v>
      </c>
      <c r="I19" s="415">
        <v>45658</v>
      </c>
      <c r="J19" s="415"/>
      <c r="K19" s="415">
        <v>45658</v>
      </c>
      <c r="L19" s="415">
        <v>43787</v>
      </c>
      <c r="M19" s="430" t="s">
        <v>1578</v>
      </c>
      <c r="N19" s="416">
        <v>462000</v>
      </c>
      <c r="O19" s="431">
        <v>2020</v>
      </c>
      <c r="P19" s="416">
        <v>485388.75</v>
      </c>
      <c r="Q19" s="416">
        <v>726694</v>
      </c>
      <c r="S19" s="416">
        <f>Table16[[#This Row],[CURRENT COST ESTIMATE]]/Table16[[#This Row],[BASELINE ESTIMATE WITH ESCALATION]]</f>
        <v>1.4971381186729193</v>
      </c>
      <c r="T19" s="451">
        <f>Table16[[#This Row],[Current Month EcoSys EAC (Loaded)]]/Table16[[#This Row],[BASELINE ESTIMATE WITH ESCALATION]]</f>
        <v>0</v>
      </c>
      <c r="U19" s="416">
        <v>0</v>
      </c>
      <c r="W19" s="430" t="s">
        <v>1591</v>
      </c>
      <c r="X19" s="430">
        <v>531409</v>
      </c>
      <c r="Y19" s="430" t="s">
        <v>1852</v>
      </c>
      <c r="Z19" s="430">
        <v>531414</v>
      </c>
      <c r="AA19" s="430" t="s">
        <v>1853</v>
      </c>
      <c r="AB19" s="430" t="s">
        <v>1854</v>
      </c>
      <c r="AC19" s="250">
        <v>115</v>
      </c>
      <c r="AH19" s="250" t="s">
        <v>1840</v>
      </c>
      <c r="AI19" s="250" t="s">
        <v>1840</v>
      </c>
      <c r="AM19" s="457"/>
    </row>
    <row r="20" spans="1:41" hidden="1">
      <c r="A20" s="250">
        <v>210543</v>
      </c>
      <c r="B20" s="250">
        <v>81557</v>
      </c>
      <c r="C20" s="250">
        <v>112452</v>
      </c>
      <c r="D20" s="250">
        <v>0</v>
      </c>
      <c r="E20" s="250" t="s">
        <v>1849</v>
      </c>
      <c r="F20" s="250" t="s">
        <v>1850</v>
      </c>
      <c r="G20" s="250" t="s">
        <v>1855</v>
      </c>
      <c r="H20" s="250" t="s">
        <v>1354</v>
      </c>
      <c r="I20" s="415">
        <v>45658</v>
      </c>
      <c r="J20" s="415"/>
      <c r="K20" s="415">
        <v>45658</v>
      </c>
      <c r="L20" s="415">
        <v>43787</v>
      </c>
      <c r="M20" s="430" t="s">
        <v>1578</v>
      </c>
      <c r="N20" s="416">
        <v>1633500</v>
      </c>
      <c r="O20" s="431">
        <v>2020</v>
      </c>
      <c r="P20" s="416">
        <v>1716195.9375</v>
      </c>
      <c r="Q20" s="416">
        <v>437574</v>
      </c>
      <c r="S20" s="416">
        <f>Table16[[#This Row],[CURRENT COST ESTIMATE]]/Table16[[#This Row],[BASELINE ESTIMATE WITH ESCALATION]]</f>
        <v>0.2549673906333903</v>
      </c>
      <c r="T20" s="451">
        <f>Table16[[#This Row],[Current Month EcoSys EAC (Loaded)]]/Table16[[#This Row],[BASELINE ESTIMATE WITH ESCALATION]]</f>
        <v>0</v>
      </c>
      <c r="U20" s="416">
        <v>0</v>
      </c>
      <c r="W20" s="430" t="s">
        <v>1591</v>
      </c>
      <c r="X20" s="430">
        <v>531432</v>
      </c>
      <c r="Y20" s="430" t="s">
        <v>1856</v>
      </c>
      <c r="Z20" s="430">
        <v>531433</v>
      </c>
      <c r="AA20" s="430" t="s">
        <v>1857</v>
      </c>
      <c r="AB20" s="430" t="s">
        <v>1858</v>
      </c>
      <c r="AC20" s="250">
        <v>115</v>
      </c>
      <c r="AH20" s="250" t="s">
        <v>1840</v>
      </c>
      <c r="AI20" s="250" t="s">
        <v>1840</v>
      </c>
      <c r="AM20" s="457"/>
    </row>
    <row r="21" spans="1:41" hidden="1">
      <c r="A21" s="250">
        <v>210543</v>
      </c>
      <c r="B21" s="250">
        <v>81557</v>
      </c>
      <c r="C21" s="250">
        <v>112453</v>
      </c>
      <c r="D21" s="250">
        <v>0</v>
      </c>
      <c r="E21" s="250" t="s">
        <v>1849</v>
      </c>
      <c r="F21" s="250" t="s">
        <v>1850</v>
      </c>
      <c r="G21" s="250" t="s">
        <v>1859</v>
      </c>
      <c r="H21" s="250" t="s">
        <v>1354</v>
      </c>
      <c r="I21" s="415">
        <v>45658</v>
      </c>
      <c r="J21" s="415"/>
      <c r="K21" s="415">
        <v>45658</v>
      </c>
      <c r="L21" s="415">
        <v>43787</v>
      </c>
      <c r="M21" s="430" t="s">
        <v>1578</v>
      </c>
      <c r="N21" s="416">
        <v>1556500</v>
      </c>
      <c r="O21" s="431">
        <v>2020</v>
      </c>
      <c r="P21" s="416">
        <v>1635297.8125</v>
      </c>
      <c r="Q21" s="416">
        <v>467574</v>
      </c>
      <c r="S21" s="416">
        <f>Table16[[#This Row],[CURRENT COST ESTIMATE]]/Table16[[#This Row],[BASELINE ESTIMATE WITH ESCALATION]]</f>
        <v>0.28592590072947338</v>
      </c>
      <c r="T21" s="451">
        <f>Table16[[#This Row],[Current Month EcoSys EAC (Loaded)]]/Table16[[#This Row],[BASELINE ESTIMATE WITH ESCALATION]]</f>
        <v>0</v>
      </c>
      <c r="U21" s="416">
        <v>0</v>
      </c>
      <c r="W21" s="430" t="s">
        <v>1591</v>
      </c>
      <c r="X21" s="430">
        <v>531433</v>
      </c>
      <c r="Y21" s="430" t="s">
        <v>1857</v>
      </c>
      <c r="Z21" s="430">
        <v>531464</v>
      </c>
      <c r="AA21" s="430" t="s">
        <v>1860</v>
      </c>
      <c r="AB21" s="430" t="s">
        <v>1861</v>
      </c>
      <c r="AC21" s="250">
        <v>115</v>
      </c>
      <c r="AH21" s="250" t="s">
        <v>1840</v>
      </c>
      <c r="AI21" s="250" t="s">
        <v>1840</v>
      </c>
      <c r="AM21" s="457"/>
    </row>
    <row r="22" spans="1:41" customFormat="1" ht="17.45" customHeight="1">
      <c r="A22" s="250">
        <v>200386</v>
      </c>
      <c r="B22" s="250">
        <v>31057</v>
      </c>
      <c r="C22" s="250">
        <v>51560</v>
      </c>
      <c r="D22" s="250" t="s">
        <v>1218</v>
      </c>
      <c r="E22" s="250" t="s">
        <v>1219</v>
      </c>
      <c r="F22" s="430" t="s">
        <v>1520</v>
      </c>
      <c r="G22" s="430" t="s">
        <v>1233</v>
      </c>
      <c r="H22" s="430" t="s">
        <v>1222</v>
      </c>
      <c r="I22" s="415">
        <v>44885</v>
      </c>
      <c r="J22" s="479">
        <v>45623</v>
      </c>
      <c r="K22" s="415">
        <v>42887</v>
      </c>
      <c r="L22" s="415">
        <v>42507</v>
      </c>
      <c r="M22" s="430" t="s">
        <v>1216</v>
      </c>
      <c r="N22" s="416">
        <v>21668581.75</v>
      </c>
      <c r="O22" s="431">
        <v>2016</v>
      </c>
      <c r="P22" s="416">
        <v>25128911.676206999</v>
      </c>
      <c r="Q22" s="416">
        <v>23939626</v>
      </c>
      <c r="R22" s="433">
        <v>24368410</v>
      </c>
      <c r="S22" s="475">
        <f>Table16[[#This Row],[CURRENT COST ESTIMATE]]/Table16[[#This Row],[BASELINE ESTIMATE WITH ESCALATION]]</f>
        <v>0.95267261505268219</v>
      </c>
      <c r="T22" s="475">
        <f>Table16[[#This Row],[Current Month EcoSys EAC (Loaded)]]/Table16[[#This Row],[BASELINE ESTIMATE WITH ESCALATION]]</f>
        <v>0.9697359883306419</v>
      </c>
      <c r="U22" s="416">
        <v>0</v>
      </c>
      <c r="V22" s="250"/>
      <c r="W22" s="430" t="s">
        <v>2440</v>
      </c>
      <c r="X22" s="430">
        <v>510882</v>
      </c>
      <c r="Y22" s="430" t="s">
        <v>1234</v>
      </c>
      <c r="Z22" s="430">
        <v>510885</v>
      </c>
      <c r="AA22" s="430" t="s">
        <v>1230</v>
      </c>
      <c r="AB22" s="430" t="s">
        <v>1235</v>
      </c>
      <c r="AC22" s="250">
        <v>69</v>
      </c>
      <c r="AD22" s="250"/>
      <c r="AE22" s="250"/>
      <c r="AF22" s="250"/>
      <c r="AG22" s="250" t="s">
        <v>1564</v>
      </c>
      <c r="AH22" s="250" t="s">
        <v>1564</v>
      </c>
      <c r="AI22" s="250"/>
      <c r="AJ22" s="250" t="s">
        <v>1564</v>
      </c>
      <c r="AK22" s="434" t="s">
        <v>1862</v>
      </c>
      <c r="AL22" s="435" t="s">
        <v>2839</v>
      </c>
      <c r="AM22" s="460" t="s">
        <v>2787</v>
      </c>
    </row>
    <row r="23" spans="1:41">
      <c r="A23" s="250">
        <v>210544</v>
      </c>
      <c r="B23" s="250">
        <v>81501</v>
      </c>
      <c r="C23" s="250">
        <v>112361</v>
      </c>
      <c r="D23" s="250" t="s">
        <v>1574</v>
      </c>
      <c r="E23" s="250" t="s">
        <v>1219</v>
      </c>
      <c r="F23" s="430" t="s">
        <v>1661</v>
      </c>
      <c r="G23" s="430" t="s">
        <v>1577</v>
      </c>
      <c r="H23" s="430" t="s">
        <v>1215</v>
      </c>
      <c r="I23" s="415">
        <v>45665</v>
      </c>
      <c r="J23" s="432">
        <v>46052</v>
      </c>
      <c r="K23" s="415">
        <v>44348</v>
      </c>
      <c r="L23" s="415">
        <v>43787</v>
      </c>
      <c r="M23" s="430" t="s">
        <v>1578</v>
      </c>
      <c r="N23" s="416">
        <v>4421345</v>
      </c>
      <c r="O23" s="431">
        <v>2020</v>
      </c>
      <c r="P23" s="416">
        <v>4880338</v>
      </c>
      <c r="Q23" s="416">
        <v>4315319</v>
      </c>
      <c r="R23" s="433">
        <v>4348011</v>
      </c>
      <c r="S23" s="475">
        <f>Table16[[#This Row],[CURRENT COST ESTIMATE]]/Table16[[#This Row],[BASELINE ESTIMATE WITH ESCALATION]]</f>
        <v>0.88422543684474308</v>
      </c>
      <c r="T23" s="475">
        <f>Table16[[#This Row],[Current Month EcoSys EAC (Loaded)]]/Table16[[#This Row],[BASELINE ESTIMATE WITH ESCALATION]]</f>
        <v>0.89092415320414287</v>
      </c>
      <c r="U23" s="416">
        <v>0</v>
      </c>
      <c r="W23" s="430" t="s">
        <v>1568</v>
      </c>
      <c r="X23" s="430">
        <v>511477</v>
      </c>
      <c r="Y23" s="430" t="s">
        <v>1412</v>
      </c>
      <c r="AB23" s="430" t="s">
        <v>1579</v>
      </c>
      <c r="AC23" s="437">
        <v>138</v>
      </c>
      <c r="AD23" s="437"/>
      <c r="AE23" s="437"/>
      <c r="AH23" s="250" t="s">
        <v>1564</v>
      </c>
      <c r="AJ23" s="250" t="s">
        <v>1564</v>
      </c>
      <c r="AK23" s="434" t="s">
        <v>1575</v>
      </c>
      <c r="AL23" t="s">
        <v>2020</v>
      </c>
      <c r="AM23" s="460"/>
      <c r="AO23" s="488"/>
    </row>
    <row r="24" spans="1:41" hidden="1">
      <c r="A24" s="250">
        <v>210540</v>
      </c>
      <c r="B24" s="250">
        <v>81561</v>
      </c>
      <c r="C24" s="250">
        <v>112504</v>
      </c>
      <c r="D24" s="250">
        <v>0</v>
      </c>
      <c r="E24" s="250" t="s">
        <v>1866</v>
      </c>
      <c r="F24" s="250" t="s">
        <v>1637</v>
      </c>
      <c r="G24" s="250" t="s">
        <v>1867</v>
      </c>
      <c r="H24" s="250" t="s">
        <v>1354</v>
      </c>
      <c r="I24" s="415">
        <v>45292</v>
      </c>
      <c r="J24" s="432"/>
      <c r="K24" s="415">
        <v>46023</v>
      </c>
      <c r="L24" s="415">
        <v>43787</v>
      </c>
      <c r="M24" s="430" t="s">
        <v>1578</v>
      </c>
      <c r="N24" s="416">
        <v>4139615</v>
      </c>
      <c r="O24" s="431">
        <v>2020</v>
      </c>
      <c r="P24" s="416">
        <v>4349183.0093750004</v>
      </c>
      <c r="Q24" s="416">
        <v>4139615</v>
      </c>
      <c r="R24" s="433"/>
      <c r="S24" s="416">
        <f>Table16[[#This Row],[CURRENT COST ESTIMATE]]/Table16[[#This Row],[BASELINE ESTIMATE WITH ESCALATION]]</f>
        <v>0.95181439619274233</v>
      </c>
      <c r="T24" s="451">
        <f>Table16[[#This Row],[Current Month EcoSys EAC (Loaded)]]/Table16[[#This Row],[BASELINE ESTIMATE WITH ESCALATION]]</f>
        <v>0</v>
      </c>
      <c r="U24" s="416">
        <v>0</v>
      </c>
      <c r="W24" s="430" t="s">
        <v>1591</v>
      </c>
      <c r="AB24" s="430" t="s">
        <v>1868</v>
      </c>
      <c r="AC24" s="250">
        <v>345</v>
      </c>
      <c r="AH24" s="250" t="s">
        <v>1840</v>
      </c>
      <c r="AI24" s="250" t="s">
        <v>1840</v>
      </c>
      <c r="AM24" s="460"/>
    </row>
    <row r="25" spans="1:41" hidden="1">
      <c r="A25" s="250">
        <v>210592</v>
      </c>
      <c r="B25" s="250">
        <v>81547</v>
      </c>
      <c r="C25" s="250">
        <v>112509</v>
      </c>
      <c r="D25" s="250">
        <v>0</v>
      </c>
      <c r="E25" s="250" t="s">
        <v>1869</v>
      </c>
      <c r="F25" s="250" t="s">
        <v>1870</v>
      </c>
      <c r="G25" s="250" t="s">
        <v>1871</v>
      </c>
      <c r="H25" s="250" t="s">
        <v>1354</v>
      </c>
      <c r="I25" s="415">
        <v>46022</v>
      </c>
      <c r="J25" s="432"/>
      <c r="K25" s="415">
        <v>46023</v>
      </c>
      <c r="L25" s="415">
        <v>44217</v>
      </c>
      <c r="M25" s="430" t="s">
        <v>1578</v>
      </c>
      <c r="N25" s="416">
        <v>11618029</v>
      </c>
      <c r="O25" s="431">
        <v>2021</v>
      </c>
      <c r="P25" s="416">
        <v>11908479.725</v>
      </c>
      <c r="Q25" s="416">
        <v>12217322</v>
      </c>
      <c r="R25" s="433"/>
      <c r="S25" s="416">
        <f>Table16[[#This Row],[CURRENT COST ESTIMATE]]/Table16[[#This Row],[BASELINE ESTIMATE WITH ESCALATION]]</f>
        <v>1.0259346517886438</v>
      </c>
      <c r="T25" s="451">
        <f>Table16[[#This Row],[Current Month EcoSys EAC (Loaded)]]/Table16[[#This Row],[BASELINE ESTIMATE WITH ESCALATION]]</f>
        <v>0</v>
      </c>
      <c r="U25" s="416">
        <v>0</v>
      </c>
      <c r="W25" s="430" t="s">
        <v>1591</v>
      </c>
      <c r="AB25" s="430" t="s">
        <v>1872</v>
      </c>
      <c r="AC25" s="250">
        <v>345</v>
      </c>
      <c r="AH25" s="250" t="s">
        <v>1840</v>
      </c>
      <c r="AI25" s="250" t="s">
        <v>1840</v>
      </c>
      <c r="AM25" s="460"/>
    </row>
    <row r="26" spans="1:41" hidden="1">
      <c r="A26" s="250">
        <v>210586</v>
      </c>
      <c r="B26" s="250">
        <v>81617</v>
      </c>
      <c r="C26" s="250">
        <v>122577</v>
      </c>
      <c r="D26" s="250">
        <v>0</v>
      </c>
      <c r="E26" s="250" t="s">
        <v>1834</v>
      </c>
      <c r="F26" s="250" t="s">
        <v>1873</v>
      </c>
      <c r="G26" s="250" t="s">
        <v>1874</v>
      </c>
      <c r="H26" s="250" t="s">
        <v>1354</v>
      </c>
      <c r="I26" s="415">
        <v>44927</v>
      </c>
      <c r="J26" s="432"/>
      <c r="K26" s="415">
        <v>44927</v>
      </c>
      <c r="L26" s="415">
        <v>44152</v>
      </c>
      <c r="M26" s="430" t="s">
        <v>1676</v>
      </c>
      <c r="N26" s="416">
        <v>2850000</v>
      </c>
      <c r="O26" s="431">
        <v>2020</v>
      </c>
      <c r="P26" s="416">
        <v>2994281.25</v>
      </c>
      <c r="Q26" s="416">
        <v>5750000</v>
      </c>
      <c r="R26" s="433"/>
      <c r="S26" s="416">
        <f>Table16[[#This Row],[CURRENT COST ESTIMATE]]/Table16[[#This Row],[BASELINE ESTIMATE WITH ESCALATION]]</f>
        <v>1.920327290564305</v>
      </c>
      <c r="T26" s="451">
        <f>Table16[[#This Row],[Current Month EcoSys EAC (Loaded)]]/Table16[[#This Row],[BASELINE ESTIMATE WITH ESCALATION]]</f>
        <v>0</v>
      </c>
      <c r="U26" s="416">
        <v>0</v>
      </c>
      <c r="W26" s="430" t="s">
        <v>1591</v>
      </c>
      <c r="X26" s="430">
        <v>515802</v>
      </c>
      <c r="Y26" s="430" t="s">
        <v>1875</v>
      </c>
      <c r="Z26" s="430">
        <v>520814</v>
      </c>
      <c r="AA26" s="430" t="s">
        <v>1876</v>
      </c>
      <c r="AB26" s="430" t="s">
        <v>1877</v>
      </c>
      <c r="AC26" s="250">
        <v>138</v>
      </c>
      <c r="AE26" s="250">
        <v>5.07</v>
      </c>
      <c r="AH26" s="250" t="s">
        <v>1840</v>
      </c>
      <c r="AI26" s="250" t="s">
        <v>1840</v>
      </c>
      <c r="AM26" s="460"/>
    </row>
    <row r="27" spans="1:41" hidden="1">
      <c r="A27" s="250">
        <v>210626</v>
      </c>
      <c r="B27" s="250">
        <v>81547</v>
      </c>
      <c r="C27" s="250">
        <v>122598</v>
      </c>
      <c r="D27" s="250">
        <v>0</v>
      </c>
      <c r="E27" s="250" t="s">
        <v>1878</v>
      </c>
      <c r="F27" s="250" t="s">
        <v>1870</v>
      </c>
      <c r="G27" s="250" t="s">
        <v>1879</v>
      </c>
      <c r="H27" s="250" t="s">
        <v>1354</v>
      </c>
      <c r="I27" s="415">
        <v>45658</v>
      </c>
      <c r="J27" s="432"/>
      <c r="K27" s="415">
        <v>46023</v>
      </c>
      <c r="L27" s="415">
        <v>44533</v>
      </c>
      <c r="M27" s="430" t="s">
        <v>1578</v>
      </c>
      <c r="N27" s="416">
        <v>85168938</v>
      </c>
      <c r="O27" s="431">
        <v>2021</v>
      </c>
      <c r="P27" s="416">
        <v>87298161.450000003</v>
      </c>
      <c r="Q27" s="416">
        <v>85168938</v>
      </c>
      <c r="R27" s="433"/>
      <c r="S27" s="416">
        <f>Table16[[#This Row],[CURRENT COST ESTIMATE]]/Table16[[#This Row],[BASELINE ESTIMATE WITH ESCALATION]]</f>
        <v>0.97560975609756095</v>
      </c>
      <c r="T27" s="451">
        <f>Table16[[#This Row],[Current Month EcoSys EAC (Loaded)]]/Table16[[#This Row],[BASELINE ESTIMATE WITH ESCALATION]]</f>
        <v>0</v>
      </c>
      <c r="U27" s="416">
        <v>0</v>
      </c>
      <c r="W27" s="430" t="s">
        <v>1591</v>
      </c>
      <c r="AB27" s="430" t="s">
        <v>1880</v>
      </c>
      <c r="AC27" s="250">
        <v>345</v>
      </c>
      <c r="AH27" s="250" t="s">
        <v>1840</v>
      </c>
      <c r="AI27" s="250" t="s">
        <v>1840</v>
      </c>
      <c r="AM27" s="460"/>
    </row>
    <row r="28" spans="1:41" hidden="1">
      <c r="A28" s="250">
        <v>210578</v>
      </c>
      <c r="B28" s="250">
        <v>81675</v>
      </c>
      <c r="C28" s="250">
        <v>122717</v>
      </c>
      <c r="D28" s="250">
        <v>0</v>
      </c>
      <c r="E28" s="250" t="s">
        <v>1881</v>
      </c>
      <c r="F28" s="250" t="s">
        <v>1882</v>
      </c>
      <c r="G28" s="250" t="s">
        <v>1883</v>
      </c>
      <c r="H28" s="250" t="s">
        <v>1354</v>
      </c>
      <c r="I28" s="415">
        <v>44774</v>
      </c>
      <c r="J28" s="432"/>
      <c r="K28" s="415">
        <v>44562</v>
      </c>
      <c r="L28" s="415">
        <v>44152</v>
      </c>
      <c r="M28" s="430" t="s">
        <v>1676</v>
      </c>
      <c r="N28" s="416">
        <v>374400</v>
      </c>
      <c r="O28" s="431">
        <v>2021</v>
      </c>
      <c r="P28" s="416">
        <v>383760</v>
      </c>
      <c r="Q28" s="416">
        <v>374400</v>
      </c>
      <c r="R28" s="433"/>
      <c r="S28" s="416">
        <f>Table16[[#This Row],[CURRENT COST ESTIMATE]]/Table16[[#This Row],[BASELINE ESTIMATE WITH ESCALATION]]</f>
        <v>0.97560975609756095</v>
      </c>
      <c r="T28" s="451">
        <f>Table16[[#This Row],[Current Month EcoSys EAC (Loaded)]]/Table16[[#This Row],[BASELINE ESTIMATE WITH ESCALATION]]</f>
        <v>0</v>
      </c>
      <c r="U28" s="416">
        <v>0</v>
      </c>
      <c r="W28" s="430" t="s">
        <v>1568</v>
      </c>
      <c r="X28" s="430">
        <v>512650</v>
      </c>
      <c r="Y28" s="430" t="s">
        <v>1884</v>
      </c>
      <c r="AB28" s="430" t="s">
        <v>1885</v>
      </c>
      <c r="AC28" s="250" t="s">
        <v>1886</v>
      </c>
      <c r="AH28" s="250" t="s">
        <v>1840</v>
      </c>
      <c r="AI28" s="250" t="s">
        <v>1840</v>
      </c>
      <c r="AM28" s="460"/>
    </row>
    <row r="29" spans="1:41" hidden="1">
      <c r="A29" s="250">
        <v>210578</v>
      </c>
      <c r="B29" s="250">
        <v>81675</v>
      </c>
      <c r="C29" s="250">
        <v>122718</v>
      </c>
      <c r="D29" s="250">
        <v>0</v>
      </c>
      <c r="E29" s="250" t="s">
        <v>1881</v>
      </c>
      <c r="F29" s="250" t="s">
        <v>1882</v>
      </c>
      <c r="G29" s="250" t="s">
        <v>1887</v>
      </c>
      <c r="H29" s="250" t="s">
        <v>1354</v>
      </c>
      <c r="I29" s="415">
        <v>44774</v>
      </c>
      <c r="J29" s="432"/>
      <c r="K29" s="415">
        <v>44562</v>
      </c>
      <c r="L29" s="415">
        <v>44152</v>
      </c>
      <c r="M29" s="430" t="s">
        <v>1676</v>
      </c>
      <c r="N29" s="416">
        <v>453000</v>
      </c>
      <c r="O29" s="431">
        <v>2021</v>
      </c>
      <c r="P29" s="416">
        <v>464325</v>
      </c>
      <c r="Q29" s="416">
        <v>453000</v>
      </c>
      <c r="R29" s="433"/>
      <c r="S29" s="416">
        <f>Table16[[#This Row],[CURRENT COST ESTIMATE]]/Table16[[#This Row],[BASELINE ESTIMATE WITH ESCALATION]]</f>
        <v>0.97560975609756095</v>
      </c>
      <c r="T29" s="451">
        <f>Table16[[#This Row],[Current Month EcoSys EAC (Loaded)]]/Table16[[#This Row],[BASELINE ESTIMATE WITH ESCALATION]]</f>
        <v>0</v>
      </c>
      <c r="U29" s="416">
        <v>0</v>
      </c>
      <c r="W29" s="430" t="s">
        <v>1568</v>
      </c>
      <c r="X29" s="430">
        <v>512650</v>
      </c>
      <c r="Y29" s="430" t="s">
        <v>1884</v>
      </c>
      <c r="Z29" s="430">
        <v>512650</v>
      </c>
      <c r="AA29" s="430" t="s">
        <v>1884</v>
      </c>
      <c r="AB29" s="430" t="s">
        <v>1888</v>
      </c>
      <c r="AC29" s="250" t="s">
        <v>1634</v>
      </c>
      <c r="AH29" s="250" t="s">
        <v>1840</v>
      </c>
      <c r="AI29" s="250" t="s">
        <v>1840</v>
      </c>
      <c r="AM29" s="460"/>
    </row>
    <row r="30" spans="1:41" hidden="1">
      <c r="A30" s="250">
        <v>210586</v>
      </c>
      <c r="B30" s="250">
        <v>81679</v>
      </c>
      <c r="C30" s="250">
        <v>122722</v>
      </c>
      <c r="D30" s="250">
        <v>0</v>
      </c>
      <c r="E30" s="250" t="s">
        <v>1834</v>
      </c>
      <c r="F30" s="250" t="s">
        <v>1889</v>
      </c>
      <c r="G30" s="250" t="s">
        <v>1890</v>
      </c>
      <c r="H30" s="250" t="s">
        <v>1354</v>
      </c>
      <c r="I30" s="415">
        <v>46022</v>
      </c>
      <c r="J30" s="432"/>
      <c r="K30" s="415">
        <v>44562</v>
      </c>
      <c r="L30" s="415">
        <v>44152</v>
      </c>
      <c r="M30" s="430" t="s">
        <v>1676</v>
      </c>
      <c r="N30" s="416">
        <v>910000</v>
      </c>
      <c r="O30" s="431">
        <v>2021</v>
      </c>
      <c r="P30" s="416">
        <v>932750</v>
      </c>
      <c r="Q30" s="416">
        <v>910000</v>
      </c>
      <c r="R30" s="433"/>
      <c r="S30" s="416">
        <f>Table16[[#This Row],[CURRENT COST ESTIMATE]]/Table16[[#This Row],[BASELINE ESTIMATE WITH ESCALATION]]</f>
        <v>0.97560975609756095</v>
      </c>
      <c r="T30" s="451">
        <f>Table16[[#This Row],[Current Month EcoSys EAC (Loaded)]]/Table16[[#This Row],[BASELINE ESTIMATE WITH ESCALATION]]</f>
        <v>0</v>
      </c>
      <c r="U30" s="416">
        <v>0</v>
      </c>
      <c r="W30" s="430" t="s">
        <v>1568</v>
      </c>
      <c r="X30" s="430">
        <v>520882</v>
      </c>
      <c r="Y30" s="430" t="s">
        <v>1891</v>
      </c>
      <c r="Z30" s="430">
        <v>521016</v>
      </c>
      <c r="AA30" s="430" t="s">
        <v>1892</v>
      </c>
      <c r="AB30" s="430" t="s">
        <v>1893</v>
      </c>
      <c r="AH30" s="250" t="s">
        <v>1840</v>
      </c>
      <c r="AI30" s="250" t="s">
        <v>1840</v>
      </c>
      <c r="AM30" s="460"/>
    </row>
    <row r="31" spans="1:41" hidden="1">
      <c r="A31" s="250">
        <v>210650</v>
      </c>
      <c r="B31" s="250">
        <v>81691</v>
      </c>
      <c r="C31" s="250">
        <v>122733</v>
      </c>
      <c r="D31" s="250" t="e">
        <v>#N/A</v>
      </c>
      <c r="E31" s="250" t="s">
        <v>1894</v>
      </c>
      <c r="F31" s="250" t="s">
        <v>1895</v>
      </c>
      <c r="G31" s="250" t="s">
        <v>1896</v>
      </c>
      <c r="H31" s="250" t="s">
        <v>1354</v>
      </c>
      <c r="I31" s="415">
        <v>45200</v>
      </c>
      <c r="J31" s="432"/>
      <c r="K31" s="415">
        <v>45658</v>
      </c>
      <c r="L31" s="415">
        <v>44629</v>
      </c>
      <c r="M31" s="430" t="s">
        <v>1897</v>
      </c>
      <c r="N31" s="416">
        <v>614000</v>
      </c>
      <c r="O31" s="431">
        <v>2022</v>
      </c>
      <c r="P31" s="416">
        <v>614000</v>
      </c>
      <c r="Q31" s="416">
        <v>614000</v>
      </c>
      <c r="R31" s="433"/>
      <c r="S31" s="416">
        <f>Table16[[#This Row],[CURRENT COST ESTIMATE]]/Table16[[#This Row],[BASELINE ESTIMATE WITH ESCALATION]]</f>
        <v>1</v>
      </c>
      <c r="T31" s="451">
        <f>Table16[[#This Row],[Current Month EcoSys EAC (Loaded)]]/Table16[[#This Row],[BASELINE ESTIMATE WITH ESCALATION]]</f>
        <v>0</v>
      </c>
      <c r="U31" s="416">
        <v>0</v>
      </c>
      <c r="W31" s="430" t="s">
        <v>1688</v>
      </c>
      <c r="AB31" s="430" t="s">
        <v>1898</v>
      </c>
      <c r="AH31" s="250" t="s">
        <v>1840</v>
      </c>
      <c r="AI31" s="250" t="s">
        <v>1840</v>
      </c>
      <c r="AM31" s="460"/>
    </row>
    <row r="32" spans="1:41" hidden="1">
      <c r="A32" s="250">
        <v>210648</v>
      </c>
      <c r="B32" s="250">
        <v>81691</v>
      </c>
      <c r="C32" s="250">
        <v>122734</v>
      </c>
      <c r="D32" s="250" t="e">
        <v>#N/A</v>
      </c>
      <c r="E32" s="250" t="s">
        <v>1899</v>
      </c>
      <c r="F32" s="250" t="s">
        <v>1895</v>
      </c>
      <c r="G32" s="250" t="s">
        <v>1900</v>
      </c>
      <c r="H32" s="250" t="s">
        <v>1354</v>
      </c>
      <c r="I32" s="420"/>
      <c r="J32" s="432"/>
      <c r="K32" s="415">
        <v>45658</v>
      </c>
      <c r="L32" s="415">
        <v>44631</v>
      </c>
      <c r="M32" s="430" t="s">
        <v>1897</v>
      </c>
      <c r="N32" s="416">
        <v>561800</v>
      </c>
      <c r="O32" s="431">
        <v>2022</v>
      </c>
      <c r="P32" s="416">
        <v>561800</v>
      </c>
      <c r="Q32" s="416">
        <v>561800</v>
      </c>
      <c r="R32" s="433"/>
      <c r="S32" s="416">
        <f>Table16[[#This Row],[CURRENT COST ESTIMATE]]/Table16[[#This Row],[BASELINE ESTIMATE WITH ESCALATION]]</f>
        <v>1</v>
      </c>
      <c r="T32" s="451">
        <f>Table16[[#This Row],[Current Month EcoSys EAC (Loaded)]]/Table16[[#This Row],[BASELINE ESTIMATE WITH ESCALATION]]</f>
        <v>0</v>
      </c>
      <c r="W32" s="430" t="s">
        <v>1591</v>
      </c>
      <c r="AB32" s="430" t="s">
        <v>1901</v>
      </c>
      <c r="AH32" s="250" t="s">
        <v>1840</v>
      </c>
      <c r="AI32" s="250" t="s">
        <v>1840</v>
      </c>
      <c r="AM32" s="460"/>
    </row>
    <row r="33" spans="1:39" hidden="1">
      <c r="A33" s="250">
        <v>210639</v>
      </c>
      <c r="B33" s="250">
        <v>81691</v>
      </c>
      <c r="C33" s="250">
        <v>122735</v>
      </c>
      <c r="D33" s="250" t="e">
        <v>#N/A</v>
      </c>
      <c r="E33" s="250" t="s">
        <v>1902</v>
      </c>
      <c r="F33" s="250" t="s">
        <v>1895</v>
      </c>
      <c r="G33" s="250" t="s">
        <v>1903</v>
      </c>
      <c r="H33" s="250" t="s">
        <v>1354</v>
      </c>
      <c r="I33" s="415">
        <v>45231</v>
      </c>
      <c r="J33" s="432"/>
      <c r="K33" s="415">
        <v>45658</v>
      </c>
      <c r="L33" s="415">
        <v>44631</v>
      </c>
      <c r="M33" s="430" t="s">
        <v>1897</v>
      </c>
      <c r="N33" s="416">
        <v>587000</v>
      </c>
      <c r="O33" s="431">
        <v>2022</v>
      </c>
      <c r="P33" s="416">
        <v>587000</v>
      </c>
      <c r="Q33" s="416">
        <v>587000</v>
      </c>
      <c r="R33" s="433"/>
      <c r="S33" s="416">
        <f>Table16[[#This Row],[CURRENT COST ESTIMATE]]/Table16[[#This Row],[BASELINE ESTIMATE WITH ESCALATION]]</f>
        <v>1</v>
      </c>
      <c r="T33" s="451">
        <f>Table16[[#This Row],[Current Month EcoSys EAC (Loaded)]]/Table16[[#This Row],[BASELINE ESTIMATE WITH ESCALATION]]</f>
        <v>0</v>
      </c>
      <c r="U33" s="416">
        <v>0</v>
      </c>
      <c r="W33" s="430" t="s">
        <v>1688</v>
      </c>
      <c r="AB33" s="430" t="s">
        <v>1904</v>
      </c>
      <c r="AH33" s="250" t="s">
        <v>1840</v>
      </c>
      <c r="AI33" s="250" t="s">
        <v>1840</v>
      </c>
      <c r="AM33" s="460"/>
    </row>
    <row r="34" spans="1:39" hidden="1">
      <c r="A34" s="250">
        <v>210645</v>
      </c>
      <c r="B34" s="250">
        <v>81694</v>
      </c>
      <c r="C34" s="250">
        <v>122739</v>
      </c>
      <c r="D34" s="250" t="e">
        <v>#N/A</v>
      </c>
      <c r="E34" s="250" t="s">
        <v>1905</v>
      </c>
      <c r="F34" s="250" t="s">
        <v>1906</v>
      </c>
      <c r="G34" s="250" t="s">
        <v>1907</v>
      </c>
      <c r="H34" s="250" t="s">
        <v>1354</v>
      </c>
      <c r="I34" s="415">
        <v>45809</v>
      </c>
      <c r="J34" s="432"/>
      <c r="K34" s="415">
        <v>44927</v>
      </c>
      <c r="L34" s="415">
        <v>44629</v>
      </c>
      <c r="M34" s="430" t="s">
        <v>1897</v>
      </c>
      <c r="N34" s="416">
        <v>5080000</v>
      </c>
      <c r="O34" s="431">
        <v>2022</v>
      </c>
      <c r="P34" s="416">
        <v>5080000</v>
      </c>
      <c r="Q34" s="416">
        <v>5080000</v>
      </c>
      <c r="R34" s="433"/>
      <c r="S34" s="416">
        <f>Table16[[#This Row],[CURRENT COST ESTIMATE]]/Table16[[#This Row],[BASELINE ESTIMATE WITH ESCALATION]]</f>
        <v>1</v>
      </c>
      <c r="T34" s="451">
        <f>Table16[[#This Row],[Current Month EcoSys EAC (Loaded)]]/Table16[[#This Row],[BASELINE ESTIMATE WITH ESCALATION]]</f>
        <v>0</v>
      </c>
      <c r="U34" s="416">
        <v>0</v>
      </c>
      <c r="W34" s="430" t="s">
        <v>1568</v>
      </c>
      <c r="X34" s="430">
        <v>640127</v>
      </c>
      <c r="Y34" s="430" t="s">
        <v>1908</v>
      </c>
      <c r="Z34" s="430">
        <v>640126</v>
      </c>
      <c r="AA34" s="430" t="s">
        <v>1908</v>
      </c>
      <c r="AB34" s="430" t="s">
        <v>1909</v>
      </c>
      <c r="AC34" s="250" t="s">
        <v>1910</v>
      </c>
      <c r="AH34" s="250" t="s">
        <v>1840</v>
      </c>
      <c r="AI34" s="250" t="s">
        <v>1840</v>
      </c>
      <c r="AM34" s="460"/>
    </row>
    <row r="35" spans="1:39" hidden="1">
      <c r="A35" s="250">
        <v>210645</v>
      </c>
      <c r="B35" s="250">
        <v>81769</v>
      </c>
      <c r="C35" s="250">
        <v>122741</v>
      </c>
      <c r="D35" s="250" t="e">
        <v>#N/A</v>
      </c>
      <c r="E35" s="250" t="s">
        <v>1905</v>
      </c>
      <c r="F35" s="250" t="s">
        <v>1911</v>
      </c>
      <c r="G35" s="250" t="s">
        <v>1912</v>
      </c>
      <c r="H35" s="250" t="s">
        <v>1354</v>
      </c>
      <c r="I35" s="415">
        <v>45809</v>
      </c>
      <c r="J35" s="432"/>
      <c r="K35" s="415">
        <v>44927</v>
      </c>
      <c r="L35" s="415">
        <v>44629</v>
      </c>
      <c r="M35" s="430" t="s">
        <v>1897</v>
      </c>
      <c r="N35" s="416">
        <v>7760000</v>
      </c>
      <c r="O35" s="431">
        <v>2022</v>
      </c>
      <c r="P35" s="416">
        <v>7760000</v>
      </c>
      <c r="Q35" s="416">
        <v>7760000</v>
      </c>
      <c r="R35" s="433"/>
      <c r="S35" s="416">
        <f>Table16[[#This Row],[CURRENT COST ESTIMATE]]/Table16[[#This Row],[BASELINE ESTIMATE WITH ESCALATION]]</f>
        <v>1</v>
      </c>
      <c r="T35" s="451">
        <f>Table16[[#This Row],[Current Month EcoSys EAC (Loaded)]]/Table16[[#This Row],[BASELINE ESTIMATE WITH ESCALATION]]</f>
        <v>0</v>
      </c>
      <c r="U35" s="416">
        <v>0</v>
      </c>
      <c r="W35" s="430" t="s">
        <v>1568</v>
      </c>
      <c r="X35" s="430">
        <v>640338</v>
      </c>
      <c r="Y35" s="430" t="s">
        <v>1913</v>
      </c>
      <c r="Z35" s="430">
        <v>640397</v>
      </c>
      <c r="AA35" s="430" t="s">
        <v>1914</v>
      </c>
      <c r="AB35" s="430" t="s">
        <v>1915</v>
      </c>
      <c r="AH35" s="250" t="s">
        <v>1840</v>
      </c>
      <c r="AI35" s="250" t="s">
        <v>1840</v>
      </c>
      <c r="AM35" s="460"/>
    </row>
    <row r="36" spans="1:39" hidden="1">
      <c r="A36" s="250">
        <v>210586</v>
      </c>
      <c r="B36" s="250">
        <v>81617</v>
      </c>
      <c r="C36" s="250">
        <v>122753</v>
      </c>
      <c r="D36" s="250">
        <v>0</v>
      </c>
      <c r="E36" s="250" t="s">
        <v>1834</v>
      </c>
      <c r="F36" s="250" t="s">
        <v>1873</v>
      </c>
      <c r="G36" s="250" t="s">
        <v>1916</v>
      </c>
      <c r="H36" s="250" t="s">
        <v>1354</v>
      </c>
      <c r="I36" s="415">
        <v>44927</v>
      </c>
      <c r="J36" s="432"/>
      <c r="K36" s="415">
        <v>44927</v>
      </c>
      <c r="L36" s="415">
        <v>44152</v>
      </c>
      <c r="M36" s="430" t="s">
        <v>1676</v>
      </c>
      <c r="N36" s="416">
        <v>1750000</v>
      </c>
      <c r="O36" s="431">
        <v>2021</v>
      </c>
      <c r="P36" s="416">
        <v>1793750</v>
      </c>
      <c r="Q36" s="416">
        <v>3330000</v>
      </c>
      <c r="R36" s="433"/>
      <c r="S36" s="416">
        <f>Table16[[#This Row],[CURRENT COST ESTIMATE]]/Table16[[#This Row],[BASELINE ESTIMATE WITH ESCALATION]]</f>
        <v>1.8564459930313588</v>
      </c>
      <c r="T36" s="451">
        <f>Table16[[#This Row],[Current Month EcoSys EAC (Loaded)]]/Table16[[#This Row],[BASELINE ESTIMATE WITH ESCALATION]]</f>
        <v>0</v>
      </c>
      <c r="U36" s="416">
        <v>0</v>
      </c>
      <c r="W36" s="430" t="s">
        <v>1591</v>
      </c>
      <c r="X36" s="430">
        <v>520814</v>
      </c>
      <c r="Y36" s="430" t="s">
        <v>1876</v>
      </c>
      <c r="Z36" s="430">
        <v>515802</v>
      </c>
      <c r="AA36" s="430" t="s">
        <v>1875</v>
      </c>
      <c r="AB36" s="430" t="s">
        <v>1917</v>
      </c>
      <c r="AE36" s="250">
        <v>5.07</v>
      </c>
      <c r="AH36" s="250" t="s">
        <v>1840</v>
      </c>
      <c r="AI36" s="250" t="s">
        <v>1840</v>
      </c>
      <c r="AM36" s="460"/>
    </row>
    <row r="37" spans="1:39" hidden="1">
      <c r="A37" s="250">
        <v>210589</v>
      </c>
      <c r="B37" s="250">
        <v>81617</v>
      </c>
      <c r="C37" s="250">
        <v>122755</v>
      </c>
      <c r="D37" s="250">
        <v>0</v>
      </c>
      <c r="E37" s="250" t="s">
        <v>1866</v>
      </c>
      <c r="F37" s="250" t="s">
        <v>1873</v>
      </c>
      <c r="G37" s="250" t="s">
        <v>1918</v>
      </c>
      <c r="H37" s="250" t="s">
        <v>1354</v>
      </c>
      <c r="I37" s="415">
        <v>44927</v>
      </c>
      <c r="J37" s="432"/>
      <c r="K37" s="415">
        <v>44927</v>
      </c>
      <c r="L37" s="415">
        <v>44152</v>
      </c>
      <c r="M37" s="430" t="s">
        <v>1676</v>
      </c>
      <c r="N37" s="416">
        <v>6075003</v>
      </c>
      <c r="O37" s="431">
        <v>2021</v>
      </c>
      <c r="P37" s="416">
        <v>6226878.0750000002</v>
      </c>
      <c r="Q37" s="416">
        <v>1124593</v>
      </c>
      <c r="R37" s="433"/>
      <c r="S37" s="416">
        <f>Table16[[#This Row],[CURRENT COST ESTIMATE]]/Table16[[#This Row],[BASELINE ESTIMATE WITH ESCALATION]]</f>
        <v>0.1806030223259189</v>
      </c>
      <c r="T37" s="451">
        <f>Table16[[#This Row],[Current Month EcoSys EAC (Loaded)]]/Table16[[#This Row],[BASELINE ESTIMATE WITH ESCALATION]]</f>
        <v>0</v>
      </c>
      <c r="U37" s="416">
        <v>0</v>
      </c>
      <c r="W37" s="430" t="s">
        <v>1591</v>
      </c>
      <c r="X37" s="430">
        <v>515802</v>
      </c>
      <c r="Y37" s="430" t="s">
        <v>1875</v>
      </c>
      <c r="Z37" s="430">
        <v>520814</v>
      </c>
      <c r="AA37" s="430" t="s">
        <v>1876</v>
      </c>
      <c r="AB37" s="430" t="s">
        <v>1919</v>
      </c>
      <c r="AC37" s="250" t="s">
        <v>1920</v>
      </c>
      <c r="AH37" s="250" t="s">
        <v>1840</v>
      </c>
      <c r="AI37" s="250" t="s">
        <v>1840</v>
      </c>
      <c r="AM37" s="460"/>
    </row>
    <row r="38" spans="1:39" hidden="1">
      <c r="A38" s="250">
        <v>210578</v>
      </c>
      <c r="B38" s="250">
        <v>81675</v>
      </c>
      <c r="C38" s="250">
        <v>122801</v>
      </c>
      <c r="D38" s="250">
        <v>0</v>
      </c>
      <c r="E38" s="250" t="s">
        <v>1881</v>
      </c>
      <c r="F38" s="250" t="s">
        <v>1882</v>
      </c>
      <c r="G38" s="250" t="s">
        <v>1921</v>
      </c>
      <c r="H38" s="250" t="s">
        <v>1354</v>
      </c>
      <c r="I38" s="415">
        <v>44713</v>
      </c>
      <c r="J38" s="432"/>
      <c r="K38" s="415">
        <v>44562</v>
      </c>
      <c r="L38" s="415">
        <v>44152</v>
      </c>
      <c r="M38" s="430" t="s">
        <v>1676</v>
      </c>
      <c r="N38" s="416">
        <v>312000</v>
      </c>
      <c r="O38" s="431">
        <v>2021</v>
      </c>
      <c r="P38" s="416">
        <v>319800</v>
      </c>
      <c r="Q38" s="416">
        <v>312000</v>
      </c>
      <c r="R38" s="433"/>
      <c r="S38" s="416">
        <f>Table16[[#This Row],[CURRENT COST ESTIMATE]]/Table16[[#This Row],[BASELINE ESTIMATE WITH ESCALATION]]</f>
        <v>0.97560975609756095</v>
      </c>
      <c r="T38" s="451">
        <f>Table16[[#This Row],[Current Month EcoSys EAC (Loaded)]]/Table16[[#This Row],[BASELINE ESTIMATE WITH ESCALATION]]</f>
        <v>0</v>
      </c>
      <c r="U38" s="416">
        <v>0</v>
      </c>
      <c r="W38" s="430" t="s">
        <v>1568</v>
      </c>
      <c r="X38" s="430">
        <v>512650</v>
      </c>
      <c r="Y38" s="430" t="s">
        <v>1884</v>
      </c>
      <c r="AB38" s="430" t="s">
        <v>1922</v>
      </c>
      <c r="AC38" s="250" t="s">
        <v>1920</v>
      </c>
      <c r="AH38" s="250" t="s">
        <v>1840</v>
      </c>
      <c r="AI38" s="250" t="s">
        <v>1840</v>
      </c>
      <c r="AM38" s="460"/>
    </row>
    <row r="39" spans="1:39" hidden="1">
      <c r="A39" s="250">
        <v>210578</v>
      </c>
      <c r="B39" s="250">
        <v>81675</v>
      </c>
      <c r="C39" s="250">
        <v>122802</v>
      </c>
      <c r="D39" s="250">
        <v>0</v>
      </c>
      <c r="E39" s="250" t="s">
        <v>1881</v>
      </c>
      <c r="F39" s="250" t="s">
        <v>1882</v>
      </c>
      <c r="G39" s="250" t="s">
        <v>1923</v>
      </c>
      <c r="H39" s="250" t="s">
        <v>1354</v>
      </c>
      <c r="I39" s="415">
        <v>44713</v>
      </c>
      <c r="J39" s="432"/>
      <c r="K39" s="415">
        <v>44562</v>
      </c>
      <c r="L39" s="415">
        <v>44152</v>
      </c>
      <c r="M39" s="430" t="s">
        <v>1676</v>
      </c>
      <c r="N39" s="416">
        <v>453000</v>
      </c>
      <c r="O39" s="431">
        <v>2021</v>
      </c>
      <c r="P39" s="416">
        <v>464325</v>
      </c>
      <c r="Q39" s="416">
        <v>453000</v>
      </c>
      <c r="R39" s="433"/>
      <c r="S39" s="416">
        <f>Table16[[#This Row],[CURRENT COST ESTIMATE]]/Table16[[#This Row],[BASELINE ESTIMATE WITH ESCALATION]]</f>
        <v>0.97560975609756095</v>
      </c>
      <c r="T39" s="451">
        <f>Table16[[#This Row],[Current Month EcoSys EAC (Loaded)]]/Table16[[#This Row],[BASELINE ESTIMATE WITH ESCALATION]]</f>
        <v>0</v>
      </c>
      <c r="U39" s="416">
        <v>0</v>
      </c>
      <c r="W39" s="430" t="s">
        <v>1568</v>
      </c>
      <c r="X39" s="430">
        <v>512656</v>
      </c>
      <c r="Y39" s="430" t="s">
        <v>1924</v>
      </c>
      <c r="AB39" s="430" t="s">
        <v>1925</v>
      </c>
      <c r="AC39" s="250">
        <v>161</v>
      </c>
      <c r="AH39" s="250" t="s">
        <v>1840</v>
      </c>
      <c r="AI39" s="250" t="s">
        <v>1840</v>
      </c>
      <c r="AM39" s="460"/>
    </row>
    <row r="40" spans="1:39" hidden="1">
      <c r="A40" s="250">
        <v>210628</v>
      </c>
      <c r="B40" s="250">
        <v>81717</v>
      </c>
      <c r="C40" s="250">
        <v>122823</v>
      </c>
      <c r="D40" s="250">
        <v>0</v>
      </c>
      <c r="E40" s="250" t="s">
        <v>1866</v>
      </c>
      <c r="F40" s="250" t="s">
        <v>1681</v>
      </c>
      <c r="G40" s="250" t="s">
        <v>1926</v>
      </c>
      <c r="H40" s="250" t="s">
        <v>1354</v>
      </c>
      <c r="I40" s="415">
        <v>45017</v>
      </c>
      <c r="J40" s="432"/>
      <c r="K40" s="415">
        <v>44562</v>
      </c>
      <c r="L40" s="415">
        <v>44505</v>
      </c>
      <c r="M40" s="430" t="s">
        <v>1676</v>
      </c>
      <c r="N40" s="416">
        <v>11500000</v>
      </c>
      <c r="O40" s="431">
        <v>2021</v>
      </c>
      <c r="P40" s="416">
        <v>11787500</v>
      </c>
      <c r="Q40" s="416">
        <v>11500000</v>
      </c>
      <c r="R40" s="433"/>
      <c r="S40" s="416">
        <f>Table16[[#This Row],[CURRENT COST ESTIMATE]]/Table16[[#This Row],[BASELINE ESTIMATE WITH ESCALATION]]</f>
        <v>0.97560975609756095</v>
      </c>
      <c r="T40" s="451">
        <f>Table16[[#This Row],[Current Month EcoSys EAC (Loaded)]]/Table16[[#This Row],[BASELINE ESTIMATE WITH ESCALATION]]</f>
        <v>0</v>
      </c>
      <c r="U40" s="416">
        <v>0</v>
      </c>
      <c r="W40" s="430" t="s">
        <v>1568</v>
      </c>
      <c r="AB40" s="430" t="s">
        <v>1927</v>
      </c>
      <c r="AH40" s="250" t="s">
        <v>1840</v>
      </c>
      <c r="AI40" s="250" t="s">
        <v>1840</v>
      </c>
      <c r="AM40" s="460"/>
    </row>
    <row r="41" spans="1:39" hidden="1">
      <c r="A41" s="250">
        <v>210616</v>
      </c>
      <c r="B41" s="250">
        <v>81741</v>
      </c>
      <c r="C41" s="250">
        <v>122848</v>
      </c>
      <c r="D41" s="250">
        <v>0</v>
      </c>
      <c r="E41" s="250" t="s">
        <v>1866</v>
      </c>
      <c r="F41" s="250" t="s">
        <v>1928</v>
      </c>
      <c r="G41" s="250" t="s">
        <v>1929</v>
      </c>
      <c r="H41" s="250" t="s">
        <v>1354</v>
      </c>
      <c r="I41" s="415">
        <v>45658</v>
      </c>
      <c r="J41" s="432"/>
      <c r="K41" s="415">
        <v>45658</v>
      </c>
      <c r="L41" s="415">
        <v>44351</v>
      </c>
      <c r="M41" s="430" t="s">
        <v>1676</v>
      </c>
      <c r="N41" s="416">
        <v>1843729</v>
      </c>
      <c r="O41" s="431">
        <v>2021</v>
      </c>
      <c r="P41" s="416">
        <v>1889822.2250000001</v>
      </c>
      <c r="Q41" s="416">
        <v>1843729</v>
      </c>
      <c r="R41" s="433"/>
      <c r="S41" s="416">
        <f>Table16[[#This Row],[CURRENT COST ESTIMATE]]/Table16[[#This Row],[BASELINE ESTIMATE WITH ESCALATION]]</f>
        <v>0.97560975609756095</v>
      </c>
      <c r="T41" s="451">
        <f>Table16[[#This Row],[Current Month EcoSys EAC (Loaded)]]/Table16[[#This Row],[BASELINE ESTIMATE WITH ESCALATION]]</f>
        <v>0</v>
      </c>
      <c r="U41" s="416">
        <v>0</v>
      </c>
      <c r="W41" s="430" t="s">
        <v>1591</v>
      </c>
      <c r="X41" s="430">
        <v>514801</v>
      </c>
      <c r="Y41" s="430" t="s">
        <v>1930</v>
      </c>
      <c r="AB41" s="430" t="s">
        <v>1931</v>
      </c>
      <c r="AC41" s="250">
        <v>345</v>
      </c>
      <c r="AH41" s="250" t="s">
        <v>1840</v>
      </c>
      <c r="AI41" s="250" t="s">
        <v>1840</v>
      </c>
      <c r="AM41" s="460"/>
    </row>
    <row r="42" spans="1:39" hidden="1">
      <c r="A42" s="250">
        <v>210616</v>
      </c>
      <c r="B42" s="250">
        <v>81741</v>
      </c>
      <c r="C42" s="250">
        <v>122849</v>
      </c>
      <c r="D42" s="250">
        <v>0</v>
      </c>
      <c r="E42" s="250" t="s">
        <v>1866</v>
      </c>
      <c r="F42" s="250" t="s">
        <v>1928</v>
      </c>
      <c r="G42" s="250" t="s">
        <v>1932</v>
      </c>
      <c r="H42" s="250" t="s">
        <v>1354</v>
      </c>
      <c r="I42" s="415">
        <v>45658</v>
      </c>
      <c r="J42" s="432"/>
      <c r="K42" s="415">
        <v>45658</v>
      </c>
      <c r="L42" s="415">
        <v>44351</v>
      </c>
      <c r="M42" s="430" t="s">
        <v>1676</v>
      </c>
      <c r="N42" s="416">
        <v>30707951</v>
      </c>
      <c r="O42" s="431">
        <v>2021</v>
      </c>
      <c r="P42" s="416">
        <v>31475649.774999999</v>
      </c>
      <c r="Q42" s="416">
        <v>30707951</v>
      </c>
      <c r="R42" s="433"/>
      <c r="S42" s="416">
        <f>Table16[[#This Row],[CURRENT COST ESTIMATE]]/Table16[[#This Row],[BASELINE ESTIMATE WITH ESCALATION]]</f>
        <v>0.97560975609756106</v>
      </c>
      <c r="T42" s="451">
        <f>Table16[[#This Row],[Current Month EcoSys EAC (Loaded)]]/Table16[[#This Row],[BASELINE ESTIMATE WITH ESCALATION]]</f>
        <v>0</v>
      </c>
      <c r="U42" s="416">
        <v>0</v>
      </c>
      <c r="W42" s="430" t="s">
        <v>1591</v>
      </c>
      <c r="AB42" s="430" t="s">
        <v>1933</v>
      </c>
      <c r="AC42" s="250">
        <v>345</v>
      </c>
      <c r="AH42" s="250" t="s">
        <v>1840</v>
      </c>
      <c r="AI42" s="250" t="s">
        <v>1840</v>
      </c>
      <c r="AM42" s="460"/>
    </row>
    <row r="43" spans="1:39" hidden="1">
      <c r="A43" s="250">
        <v>210616</v>
      </c>
      <c r="B43" s="250">
        <v>81741</v>
      </c>
      <c r="C43" s="250">
        <v>122850</v>
      </c>
      <c r="D43" s="250">
        <v>0</v>
      </c>
      <c r="E43" s="250" t="s">
        <v>1866</v>
      </c>
      <c r="F43" s="250" t="s">
        <v>1928</v>
      </c>
      <c r="G43" s="250" t="s">
        <v>1934</v>
      </c>
      <c r="H43" s="250" t="s">
        <v>1354</v>
      </c>
      <c r="I43" s="415">
        <v>45658</v>
      </c>
      <c r="J43" s="432"/>
      <c r="K43" s="415">
        <v>45658</v>
      </c>
      <c r="L43" s="415">
        <v>44351</v>
      </c>
      <c r="M43" s="430" t="s">
        <v>1676</v>
      </c>
      <c r="N43" s="416">
        <v>5003830</v>
      </c>
      <c r="O43" s="431">
        <v>2021</v>
      </c>
      <c r="P43" s="416">
        <v>5128925.75</v>
      </c>
      <c r="Q43" s="416">
        <v>5003830</v>
      </c>
      <c r="R43" s="433"/>
      <c r="S43" s="416">
        <f>Table16[[#This Row],[CURRENT COST ESTIMATE]]/Table16[[#This Row],[BASELINE ESTIMATE WITH ESCALATION]]</f>
        <v>0.97560975609756095</v>
      </c>
      <c r="T43" s="451">
        <f>Table16[[#This Row],[Current Month EcoSys EAC (Loaded)]]/Table16[[#This Row],[BASELINE ESTIMATE WITH ESCALATION]]</f>
        <v>0</v>
      </c>
      <c r="U43" s="416">
        <v>0</v>
      </c>
      <c r="W43" s="430" t="s">
        <v>1591</v>
      </c>
      <c r="Z43" s="430">
        <v>514929</v>
      </c>
      <c r="AA43" s="430" t="s">
        <v>1935</v>
      </c>
      <c r="AB43" s="430" t="s">
        <v>1936</v>
      </c>
      <c r="AC43" s="250" t="s">
        <v>1937</v>
      </c>
      <c r="AH43" s="250" t="s">
        <v>1840</v>
      </c>
      <c r="AI43" s="250" t="s">
        <v>1840</v>
      </c>
      <c r="AM43" s="460"/>
    </row>
    <row r="44" spans="1:39" hidden="1">
      <c r="A44" s="250">
        <v>210616</v>
      </c>
      <c r="B44" s="250">
        <v>81741</v>
      </c>
      <c r="C44" s="250">
        <v>122851</v>
      </c>
      <c r="D44" s="250">
        <v>0</v>
      </c>
      <c r="E44" s="250" t="s">
        <v>1866</v>
      </c>
      <c r="F44" s="250" t="s">
        <v>1928</v>
      </c>
      <c r="G44" s="250" t="s">
        <v>1938</v>
      </c>
      <c r="H44" s="250" t="s">
        <v>1354</v>
      </c>
      <c r="I44" s="415">
        <v>45658</v>
      </c>
      <c r="J44" s="432"/>
      <c r="K44" s="415">
        <v>45658</v>
      </c>
      <c r="L44" s="415">
        <v>44351</v>
      </c>
      <c r="M44" s="430" t="s">
        <v>1676</v>
      </c>
      <c r="N44" s="416">
        <v>4885649</v>
      </c>
      <c r="O44" s="431">
        <v>2021</v>
      </c>
      <c r="P44" s="416">
        <v>5007790.2249999996</v>
      </c>
      <c r="Q44" s="416">
        <v>4885649</v>
      </c>
      <c r="R44" s="433"/>
      <c r="S44" s="416">
        <f>Table16[[#This Row],[CURRENT COST ESTIMATE]]/Table16[[#This Row],[BASELINE ESTIMATE WITH ESCALATION]]</f>
        <v>0.97560975609756106</v>
      </c>
      <c r="T44" s="451">
        <f>Table16[[#This Row],[Current Month EcoSys EAC (Loaded)]]/Table16[[#This Row],[BASELINE ESTIMATE WITH ESCALATION]]</f>
        <v>0</v>
      </c>
      <c r="U44" s="416">
        <v>0</v>
      </c>
      <c r="W44" s="430" t="s">
        <v>1591</v>
      </c>
      <c r="Z44" s="430">
        <v>514929</v>
      </c>
      <c r="AA44" s="430" t="s">
        <v>1935</v>
      </c>
      <c r="AB44" s="430" t="s">
        <v>1936</v>
      </c>
      <c r="AC44" s="250" t="s">
        <v>1937</v>
      </c>
      <c r="AH44" s="250" t="s">
        <v>1840</v>
      </c>
      <c r="AI44" s="250" t="s">
        <v>1840</v>
      </c>
      <c r="AM44" s="460"/>
    </row>
    <row r="45" spans="1:39" hidden="1">
      <c r="A45" s="250">
        <v>210616</v>
      </c>
      <c r="B45" s="250">
        <v>81741</v>
      </c>
      <c r="C45" s="250">
        <v>122858</v>
      </c>
      <c r="D45" s="250">
        <v>0</v>
      </c>
      <c r="E45" s="250" t="s">
        <v>1866</v>
      </c>
      <c r="F45" s="250" t="s">
        <v>1928</v>
      </c>
      <c r="G45" s="250" t="s">
        <v>1939</v>
      </c>
      <c r="H45" s="250" t="s">
        <v>1354</v>
      </c>
      <c r="I45" s="415">
        <v>45658</v>
      </c>
      <c r="J45" s="432"/>
      <c r="K45" s="415">
        <v>45658</v>
      </c>
      <c r="L45" s="415">
        <v>44351</v>
      </c>
      <c r="M45" s="430" t="s">
        <v>1676</v>
      </c>
      <c r="N45" s="416">
        <v>2541200</v>
      </c>
      <c r="O45" s="431">
        <v>2021</v>
      </c>
      <c r="P45" s="416">
        <v>2604730</v>
      </c>
      <c r="Q45" s="416">
        <v>2541200</v>
      </c>
      <c r="R45" s="433"/>
      <c r="S45" s="416">
        <f>Table16[[#This Row],[CURRENT COST ESTIMATE]]/Table16[[#This Row],[BASELINE ESTIMATE WITH ESCALATION]]</f>
        <v>0.97560975609756095</v>
      </c>
      <c r="T45" s="451">
        <f>Table16[[#This Row],[Current Month EcoSys EAC (Loaded)]]/Table16[[#This Row],[BASELINE ESTIMATE WITH ESCALATION]]</f>
        <v>0</v>
      </c>
      <c r="U45" s="416">
        <v>0</v>
      </c>
      <c r="W45" s="430" t="s">
        <v>1591</v>
      </c>
      <c r="X45" s="430">
        <v>514901</v>
      </c>
      <c r="Y45" s="430" t="s">
        <v>1940</v>
      </c>
      <c r="Z45" s="430">
        <v>514934</v>
      </c>
      <c r="AA45" s="430" t="s">
        <v>1941</v>
      </c>
      <c r="AB45" s="430" t="s">
        <v>1942</v>
      </c>
      <c r="AH45" s="250" t="s">
        <v>1840</v>
      </c>
      <c r="AI45" s="250" t="s">
        <v>1840</v>
      </c>
      <c r="AM45" s="460"/>
    </row>
    <row r="46" spans="1:39" hidden="1">
      <c r="A46" s="250">
        <v>210656</v>
      </c>
      <c r="B46" s="250">
        <v>81741</v>
      </c>
      <c r="C46" s="250">
        <v>122863</v>
      </c>
      <c r="D46" s="250">
        <v>0</v>
      </c>
      <c r="E46" s="250" t="s">
        <v>1866</v>
      </c>
      <c r="F46" s="250" t="s">
        <v>1928</v>
      </c>
      <c r="G46" s="250" t="s">
        <v>1943</v>
      </c>
      <c r="H46" s="250" t="s">
        <v>1354</v>
      </c>
      <c r="I46" s="415">
        <v>45658</v>
      </c>
      <c r="J46" s="432"/>
      <c r="K46" s="415">
        <v>45658</v>
      </c>
      <c r="L46" s="415">
        <v>44631</v>
      </c>
      <c r="M46" s="430" t="s">
        <v>1897</v>
      </c>
      <c r="N46" s="416">
        <v>65000</v>
      </c>
      <c r="O46" s="431">
        <v>2021</v>
      </c>
      <c r="P46" s="416">
        <v>66625</v>
      </c>
      <c r="Q46" s="416">
        <v>65000</v>
      </c>
      <c r="R46" s="433"/>
      <c r="S46" s="416">
        <f>Table16[[#This Row],[CURRENT COST ESTIMATE]]/Table16[[#This Row],[BASELINE ESTIMATE WITH ESCALATION]]</f>
        <v>0.97560975609756095</v>
      </c>
      <c r="T46" s="451">
        <f>Table16[[#This Row],[Current Month EcoSys EAC (Loaded)]]/Table16[[#This Row],[BASELINE ESTIMATE WITH ESCALATION]]</f>
        <v>0</v>
      </c>
      <c r="U46" s="416">
        <v>0</v>
      </c>
      <c r="W46" s="430" t="s">
        <v>1591</v>
      </c>
      <c r="X46" s="430">
        <v>514946</v>
      </c>
      <c r="Y46" s="430" t="s">
        <v>1944</v>
      </c>
      <c r="AB46" s="430" t="s">
        <v>1945</v>
      </c>
      <c r="AH46" s="250" t="s">
        <v>1840</v>
      </c>
      <c r="AI46" s="250" t="s">
        <v>1840</v>
      </c>
      <c r="AM46" s="460"/>
    </row>
    <row r="47" spans="1:39" hidden="1">
      <c r="A47" s="250">
        <v>210586</v>
      </c>
      <c r="B47" s="250">
        <v>81679</v>
      </c>
      <c r="C47" s="250">
        <v>122865</v>
      </c>
      <c r="D47" s="250">
        <v>0</v>
      </c>
      <c r="E47" s="250" t="s">
        <v>1834</v>
      </c>
      <c r="F47" s="250" t="s">
        <v>1889</v>
      </c>
      <c r="G47" s="250" t="s">
        <v>1946</v>
      </c>
      <c r="H47" s="250" t="s">
        <v>1354</v>
      </c>
      <c r="I47" s="415">
        <v>44652</v>
      </c>
      <c r="J47" s="432"/>
      <c r="K47" s="415">
        <v>44562</v>
      </c>
      <c r="L47" s="415">
        <v>44152</v>
      </c>
      <c r="M47" s="430" t="s">
        <v>1676</v>
      </c>
      <c r="N47" s="416">
        <v>202500</v>
      </c>
      <c r="O47" s="431">
        <v>2021</v>
      </c>
      <c r="P47" s="416">
        <v>207562.5</v>
      </c>
      <c r="Q47" s="416">
        <v>202500</v>
      </c>
      <c r="R47" s="433"/>
      <c r="S47" s="416">
        <f>Table16[[#This Row],[CURRENT COST ESTIMATE]]/Table16[[#This Row],[BASELINE ESTIMATE WITH ESCALATION]]</f>
        <v>0.97560975609756095</v>
      </c>
      <c r="T47" s="451">
        <f>Table16[[#This Row],[Current Month EcoSys EAC (Loaded)]]/Table16[[#This Row],[BASELINE ESTIMATE WITH ESCALATION]]</f>
        <v>0</v>
      </c>
      <c r="U47" s="416">
        <v>0</v>
      </c>
      <c r="W47" s="430" t="s">
        <v>1568</v>
      </c>
      <c r="X47" s="430">
        <v>520999</v>
      </c>
      <c r="Y47" s="430" t="s">
        <v>1947</v>
      </c>
      <c r="AB47" s="430" t="s">
        <v>1948</v>
      </c>
      <c r="AH47" s="250" t="s">
        <v>1840</v>
      </c>
      <c r="AI47" s="250" t="s">
        <v>1840</v>
      </c>
      <c r="AM47" s="460"/>
    </row>
    <row r="48" spans="1:39" hidden="1">
      <c r="A48" s="250">
        <v>210586</v>
      </c>
      <c r="B48" s="250">
        <v>81679</v>
      </c>
      <c r="C48" s="250">
        <v>122866</v>
      </c>
      <c r="D48" s="250">
        <v>0</v>
      </c>
      <c r="E48" s="250" t="s">
        <v>1834</v>
      </c>
      <c r="F48" s="250" t="s">
        <v>1889</v>
      </c>
      <c r="G48" s="250" t="s">
        <v>1949</v>
      </c>
      <c r="H48" s="250" t="s">
        <v>1354</v>
      </c>
      <c r="I48" s="415">
        <v>44652</v>
      </c>
      <c r="J48" s="432"/>
      <c r="K48" s="415">
        <v>44562</v>
      </c>
      <c r="L48" s="415">
        <v>44152</v>
      </c>
      <c r="M48" s="430" t="s">
        <v>1676</v>
      </c>
      <c r="N48" s="416">
        <v>405000</v>
      </c>
      <c r="O48" s="431">
        <v>2021</v>
      </c>
      <c r="P48" s="416">
        <v>415125</v>
      </c>
      <c r="Q48" s="416">
        <v>405000</v>
      </c>
      <c r="R48" s="433"/>
      <c r="S48" s="416">
        <f>Table16[[#This Row],[CURRENT COST ESTIMATE]]/Table16[[#This Row],[BASELINE ESTIMATE WITH ESCALATION]]</f>
        <v>0.97560975609756095</v>
      </c>
      <c r="T48" s="451">
        <f>Table16[[#This Row],[Current Month EcoSys EAC (Loaded)]]/Table16[[#This Row],[BASELINE ESTIMATE WITH ESCALATION]]</f>
        <v>0</v>
      </c>
      <c r="U48" s="416">
        <v>0</v>
      </c>
      <c r="W48" s="430" t="s">
        <v>1568</v>
      </c>
      <c r="X48" s="430">
        <v>520999</v>
      </c>
      <c r="Y48" s="430" t="s">
        <v>1947</v>
      </c>
      <c r="AB48" s="430" t="s">
        <v>1950</v>
      </c>
      <c r="AH48" s="250" t="s">
        <v>1840</v>
      </c>
      <c r="AI48" s="250" t="s">
        <v>1840</v>
      </c>
      <c r="AM48" s="460"/>
    </row>
    <row r="49" spans="1:39" hidden="1">
      <c r="A49" s="250">
        <v>210670</v>
      </c>
      <c r="B49" s="250">
        <v>81741</v>
      </c>
      <c r="C49" s="250">
        <v>133085</v>
      </c>
      <c r="D49" s="250" t="e">
        <v>#N/A</v>
      </c>
      <c r="E49" s="250" t="s">
        <v>1878</v>
      </c>
      <c r="F49" s="250" t="s">
        <v>1928</v>
      </c>
      <c r="G49" s="250" t="s">
        <v>1951</v>
      </c>
      <c r="H49" s="250" t="s">
        <v>1354</v>
      </c>
      <c r="I49" s="420"/>
      <c r="J49" s="432"/>
      <c r="K49" s="415">
        <v>45658</v>
      </c>
      <c r="L49" s="415">
        <v>44679</v>
      </c>
      <c r="M49" s="430" t="s">
        <v>1676</v>
      </c>
      <c r="Q49" s="416">
        <v>57512100</v>
      </c>
      <c r="R49" s="433"/>
      <c r="S49" s="416" t="e">
        <f>Table16[[#This Row],[CURRENT COST ESTIMATE]]/Table16[[#This Row],[BASELINE ESTIMATE WITH ESCALATION]]</f>
        <v>#DIV/0!</v>
      </c>
      <c r="T49" s="451" t="e">
        <f>Table16[[#This Row],[Current Month EcoSys EAC (Loaded)]]/Table16[[#This Row],[BASELINE ESTIMATE WITH ESCALATION]]</f>
        <v>#DIV/0!</v>
      </c>
      <c r="U49" s="416">
        <v>0</v>
      </c>
      <c r="W49" s="430" t="s">
        <v>1591</v>
      </c>
      <c r="AB49" s="430" t="s">
        <v>1952</v>
      </c>
      <c r="AH49" s="250" t="s">
        <v>1840</v>
      </c>
      <c r="AI49" s="250" t="s">
        <v>1840</v>
      </c>
      <c r="AM49" s="460"/>
    </row>
    <row r="50" spans="1:39" hidden="1">
      <c r="A50" s="250">
        <v>210670</v>
      </c>
      <c r="B50" s="250">
        <v>81741</v>
      </c>
      <c r="C50" s="250">
        <v>133106</v>
      </c>
      <c r="D50" s="250" t="e">
        <v>#N/A</v>
      </c>
      <c r="E50" s="250" t="s">
        <v>1878</v>
      </c>
      <c r="F50" s="250" t="s">
        <v>1928</v>
      </c>
      <c r="G50" s="250" t="s">
        <v>1953</v>
      </c>
      <c r="H50" s="250" t="s">
        <v>1354</v>
      </c>
      <c r="I50" s="420"/>
      <c r="J50" s="432"/>
      <c r="K50" s="415">
        <v>45658</v>
      </c>
      <c r="L50" s="415">
        <v>44679</v>
      </c>
      <c r="M50" s="430" t="s">
        <v>1676</v>
      </c>
      <c r="Q50" s="416">
        <v>23400139</v>
      </c>
      <c r="R50" s="433"/>
      <c r="S50" s="416" t="e">
        <f>Table16[[#This Row],[CURRENT COST ESTIMATE]]/Table16[[#This Row],[BASELINE ESTIMATE WITH ESCALATION]]</f>
        <v>#DIV/0!</v>
      </c>
      <c r="T50" s="451" t="e">
        <f>Table16[[#This Row],[Current Month EcoSys EAC (Loaded)]]/Table16[[#This Row],[BASELINE ESTIMATE WITH ESCALATION]]</f>
        <v>#DIV/0!</v>
      </c>
      <c r="U50" s="416">
        <v>0</v>
      </c>
      <c r="W50" s="430" t="s">
        <v>1591</v>
      </c>
      <c r="AB50" s="430" t="s">
        <v>1954</v>
      </c>
      <c r="AH50" s="250" t="s">
        <v>1840</v>
      </c>
      <c r="AI50" s="250" t="s">
        <v>1840</v>
      </c>
      <c r="AM50" s="460"/>
    </row>
    <row r="51" spans="1:39" hidden="1">
      <c r="A51" s="250">
        <v>210616</v>
      </c>
      <c r="B51" s="250">
        <v>81741</v>
      </c>
      <c r="C51" s="250">
        <v>143176</v>
      </c>
      <c r="D51" s="250">
        <v>0</v>
      </c>
      <c r="E51" s="250" t="s">
        <v>1866</v>
      </c>
      <c r="F51" s="250" t="s">
        <v>1928</v>
      </c>
      <c r="G51" s="250" t="s">
        <v>1955</v>
      </c>
      <c r="H51" s="250" t="s">
        <v>1354</v>
      </c>
      <c r="I51" s="415">
        <v>45658</v>
      </c>
      <c r="J51" s="432"/>
      <c r="K51" s="415">
        <v>45658</v>
      </c>
      <c r="L51" s="415">
        <v>44351</v>
      </c>
      <c r="M51" s="430" t="s">
        <v>1676</v>
      </c>
      <c r="N51" s="416">
        <v>6484533</v>
      </c>
      <c r="O51" s="431">
        <v>2021</v>
      </c>
      <c r="P51" s="416">
        <v>6646646.3250000002</v>
      </c>
      <c r="Q51" s="416">
        <v>6484533</v>
      </c>
      <c r="R51" s="433"/>
      <c r="S51" s="416">
        <f>Table16[[#This Row],[CURRENT COST ESTIMATE]]/Table16[[#This Row],[BASELINE ESTIMATE WITH ESCALATION]]</f>
        <v>0.97560975609756095</v>
      </c>
      <c r="T51" s="451">
        <f>Table16[[#This Row],[Current Month EcoSys EAC (Loaded)]]/Table16[[#This Row],[BASELINE ESTIMATE WITH ESCALATION]]</f>
        <v>0</v>
      </c>
      <c r="W51" s="430" t="s">
        <v>1591</v>
      </c>
      <c r="AB51" s="430" t="s">
        <v>1956</v>
      </c>
      <c r="AH51" s="250" t="s">
        <v>1840</v>
      </c>
      <c r="AI51" s="250" t="s">
        <v>1840</v>
      </c>
      <c r="AM51" s="460"/>
    </row>
    <row r="52" spans="1:39">
      <c r="A52" s="250">
        <v>210544</v>
      </c>
      <c r="B52" s="250">
        <v>81561</v>
      </c>
      <c r="C52" s="250">
        <v>112460</v>
      </c>
      <c r="D52" s="250" t="s">
        <v>2737</v>
      </c>
      <c r="E52" s="250" t="s">
        <v>1219</v>
      </c>
      <c r="F52" s="430" t="s">
        <v>1637</v>
      </c>
      <c r="G52" s="430" t="s">
        <v>1638</v>
      </c>
      <c r="H52" s="430" t="s">
        <v>1354</v>
      </c>
      <c r="I52" s="415">
        <v>46079</v>
      </c>
      <c r="J52" s="432">
        <v>45714</v>
      </c>
      <c r="K52" s="415">
        <v>46023</v>
      </c>
      <c r="L52" s="415">
        <v>43787</v>
      </c>
      <c r="M52" s="430" t="s">
        <v>1578</v>
      </c>
      <c r="N52" s="416">
        <v>733520</v>
      </c>
      <c r="O52" s="431">
        <v>2020</v>
      </c>
      <c r="P52" s="416">
        <v>809669</v>
      </c>
      <c r="Q52" s="416">
        <v>0</v>
      </c>
      <c r="R52" s="433"/>
      <c r="S52" s="475">
        <f>Table16[[#This Row],[CURRENT COST ESTIMATE]]/Table16[[#This Row],[BASELINE ESTIMATE WITH ESCALATION]]</f>
        <v>0</v>
      </c>
      <c r="T52" s="475">
        <f>Table16[[#This Row],[Current Month EcoSys EAC (Loaded)]]/Table16[[#This Row],[BASELINE ESTIMATE WITH ESCALATION]]</f>
        <v>0</v>
      </c>
      <c r="U52" s="416">
        <v>0</v>
      </c>
      <c r="W52" s="430" t="s">
        <v>2440</v>
      </c>
      <c r="X52" s="430">
        <v>509812</v>
      </c>
      <c r="Y52" s="430" t="s">
        <v>1666</v>
      </c>
      <c r="Z52" s="430">
        <v>509815</v>
      </c>
      <c r="AA52" s="430" t="s">
        <v>1667</v>
      </c>
      <c r="AB52" s="430" t="s">
        <v>1639</v>
      </c>
      <c r="AC52" s="437">
        <v>138</v>
      </c>
      <c r="AD52" s="437"/>
      <c r="AE52" s="437"/>
      <c r="AH52" s="250" t="s">
        <v>1564</v>
      </c>
      <c r="AI52" s="250" t="s">
        <v>1840</v>
      </c>
      <c r="AJ52" s="250" t="s">
        <v>1564</v>
      </c>
      <c r="AM52" s="460" t="s">
        <v>2798</v>
      </c>
    </row>
    <row r="53" spans="1:39" hidden="1">
      <c r="A53" s="250">
        <v>210645</v>
      </c>
      <c r="B53" s="250">
        <v>81769</v>
      </c>
      <c r="C53" s="250">
        <v>143599</v>
      </c>
      <c r="D53" s="250" t="e">
        <v>#N/A</v>
      </c>
      <c r="E53" s="250" t="s">
        <v>1905</v>
      </c>
      <c r="F53" s="250" t="s">
        <v>1911</v>
      </c>
      <c r="G53" s="250" t="s">
        <v>1959</v>
      </c>
      <c r="H53" s="250" t="s">
        <v>1354</v>
      </c>
      <c r="I53" s="415">
        <v>45809</v>
      </c>
      <c r="J53" s="432"/>
      <c r="K53" s="415">
        <v>44927</v>
      </c>
      <c r="L53" s="415">
        <v>44629</v>
      </c>
      <c r="M53" s="430" t="s">
        <v>1897</v>
      </c>
      <c r="N53" s="416">
        <v>1194000</v>
      </c>
      <c r="O53" s="431">
        <v>2022</v>
      </c>
      <c r="P53" s="416">
        <v>1194000</v>
      </c>
      <c r="Q53" s="416">
        <v>1194000</v>
      </c>
      <c r="R53" s="433"/>
      <c r="S53" s="416">
        <f>Table16[[#This Row],[CURRENT COST ESTIMATE]]/Table16[[#This Row],[BASELINE ESTIMATE WITH ESCALATION]]</f>
        <v>1</v>
      </c>
      <c r="T53" s="451">
        <f>Table16[[#This Row],[Current Month EcoSys EAC (Loaded)]]/Table16[[#This Row],[BASELINE ESTIMATE WITH ESCALATION]]</f>
        <v>0</v>
      </c>
      <c r="W53" s="430" t="s">
        <v>1568</v>
      </c>
      <c r="AB53" s="430" t="s">
        <v>1960</v>
      </c>
      <c r="AC53" s="250">
        <v>115</v>
      </c>
      <c r="AH53" s="250" t="s">
        <v>1840</v>
      </c>
      <c r="AI53" s="250" t="s">
        <v>1840</v>
      </c>
      <c r="AM53" s="460"/>
    </row>
    <row r="54" spans="1:39" hidden="1">
      <c r="A54" s="250">
        <v>210645</v>
      </c>
      <c r="B54" s="250">
        <v>81769</v>
      </c>
      <c r="C54" s="250">
        <v>143600</v>
      </c>
      <c r="D54" s="250" t="e">
        <v>#N/A</v>
      </c>
      <c r="E54" s="250" t="s">
        <v>1905</v>
      </c>
      <c r="F54" s="250" t="s">
        <v>1911</v>
      </c>
      <c r="G54" s="250" t="s">
        <v>1961</v>
      </c>
      <c r="H54" s="250" t="s">
        <v>1354</v>
      </c>
      <c r="I54" s="415">
        <v>45809</v>
      </c>
      <c r="J54" s="432"/>
      <c r="K54" s="415">
        <v>44927</v>
      </c>
      <c r="L54" s="415">
        <v>44629</v>
      </c>
      <c r="M54" s="430" t="s">
        <v>1897</v>
      </c>
      <c r="N54" s="416">
        <v>1129000</v>
      </c>
      <c r="O54" s="431">
        <v>2022</v>
      </c>
      <c r="P54" s="416">
        <v>1129000</v>
      </c>
      <c r="Q54" s="416">
        <v>1129000</v>
      </c>
      <c r="R54" s="433"/>
      <c r="S54" s="416">
        <f>Table16[[#This Row],[CURRENT COST ESTIMATE]]/Table16[[#This Row],[BASELINE ESTIMATE WITH ESCALATION]]</f>
        <v>1</v>
      </c>
      <c r="T54" s="451">
        <f>Table16[[#This Row],[Current Month EcoSys EAC (Loaded)]]/Table16[[#This Row],[BASELINE ESTIMATE WITH ESCALATION]]</f>
        <v>0</v>
      </c>
      <c r="W54" s="430" t="s">
        <v>1568</v>
      </c>
      <c r="AB54" s="430" t="s">
        <v>1962</v>
      </c>
      <c r="AC54" s="250">
        <v>115</v>
      </c>
      <c r="AH54" s="250" t="s">
        <v>1840</v>
      </c>
      <c r="AI54" s="250" t="s">
        <v>1840</v>
      </c>
      <c r="AM54" s="460"/>
    </row>
    <row r="55" spans="1:39" hidden="1">
      <c r="A55" s="250">
        <v>210648</v>
      </c>
      <c r="B55" s="250">
        <v>81691</v>
      </c>
      <c r="C55" s="250">
        <v>143613</v>
      </c>
      <c r="D55" s="250" t="e">
        <v>#N/A</v>
      </c>
      <c r="E55" s="250" t="s">
        <v>1899</v>
      </c>
      <c r="F55" s="250" t="s">
        <v>1895</v>
      </c>
      <c r="G55" s="250" t="s">
        <v>1963</v>
      </c>
      <c r="H55" s="250" t="s">
        <v>1354</v>
      </c>
      <c r="I55" s="415">
        <v>45658</v>
      </c>
      <c r="J55" s="432"/>
      <c r="K55" s="415">
        <v>45658</v>
      </c>
      <c r="L55" s="415">
        <v>44631</v>
      </c>
      <c r="M55" s="430" t="s">
        <v>1897</v>
      </c>
      <c r="N55" s="416">
        <v>1744800</v>
      </c>
      <c r="O55" s="431">
        <v>2022</v>
      </c>
      <c r="P55" s="416">
        <v>1744800</v>
      </c>
      <c r="Q55" s="416">
        <v>1744800</v>
      </c>
      <c r="R55" s="433"/>
      <c r="S55" s="416">
        <f>Table16[[#This Row],[CURRENT COST ESTIMATE]]/Table16[[#This Row],[BASELINE ESTIMATE WITH ESCALATION]]</f>
        <v>1</v>
      </c>
      <c r="T55" s="451">
        <f>Table16[[#This Row],[Current Month EcoSys EAC (Loaded)]]/Table16[[#This Row],[BASELINE ESTIMATE WITH ESCALATION]]</f>
        <v>0</v>
      </c>
      <c r="W55" s="430" t="s">
        <v>1591</v>
      </c>
      <c r="AB55" s="430" t="s">
        <v>1964</v>
      </c>
      <c r="AC55" s="250">
        <v>230</v>
      </c>
      <c r="AH55" s="250" t="s">
        <v>1840</v>
      </c>
      <c r="AI55" s="250" t="s">
        <v>1840</v>
      </c>
      <c r="AM55" s="460"/>
    </row>
    <row r="56" spans="1:39" hidden="1">
      <c r="A56" s="250">
        <v>210648</v>
      </c>
      <c r="B56" s="250">
        <v>81691</v>
      </c>
      <c r="C56" s="250">
        <v>143614</v>
      </c>
      <c r="D56" s="250" t="e">
        <v>#N/A</v>
      </c>
      <c r="E56" s="250" t="s">
        <v>1899</v>
      </c>
      <c r="F56" s="250" t="s">
        <v>1895</v>
      </c>
      <c r="G56" s="250" t="s">
        <v>1965</v>
      </c>
      <c r="H56" s="250" t="s">
        <v>1354</v>
      </c>
      <c r="I56" s="415">
        <v>45658</v>
      </c>
      <c r="J56" s="432"/>
      <c r="K56" s="415">
        <v>45658</v>
      </c>
      <c r="L56" s="415">
        <v>44631</v>
      </c>
      <c r="M56" s="430" t="s">
        <v>1897</v>
      </c>
      <c r="N56" s="416">
        <v>5845900</v>
      </c>
      <c r="O56" s="431">
        <v>2022</v>
      </c>
      <c r="P56" s="416">
        <v>5845900</v>
      </c>
      <c r="Q56" s="416">
        <v>5845900</v>
      </c>
      <c r="R56" s="433"/>
      <c r="S56" s="416">
        <f>Table16[[#This Row],[CURRENT COST ESTIMATE]]/Table16[[#This Row],[BASELINE ESTIMATE WITH ESCALATION]]</f>
        <v>1</v>
      </c>
      <c r="T56" s="451">
        <f>Table16[[#This Row],[Current Month EcoSys EAC (Loaded)]]/Table16[[#This Row],[BASELINE ESTIMATE WITH ESCALATION]]</f>
        <v>0</v>
      </c>
      <c r="W56" s="430" t="s">
        <v>1591</v>
      </c>
      <c r="AB56" s="430" t="s">
        <v>1966</v>
      </c>
      <c r="AC56" s="250">
        <v>230</v>
      </c>
      <c r="AH56" s="250" t="s">
        <v>1840</v>
      </c>
      <c r="AI56" s="250" t="s">
        <v>1840</v>
      </c>
      <c r="AM56" s="460"/>
    </row>
    <row r="57" spans="1:39" hidden="1">
      <c r="A57" s="250">
        <v>210656</v>
      </c>
      <c r="B57" s="250">
        <v>92184</v>
      </c>
      <c r="C57" s="250">
        <v>143786</v>
      </c>
      <c r="D57" s="250" t="e">
        <v>#N/A</v>
      </c>
      <c r="E57" s="250" t="s">
        <v>1866</v>
      </c>
      <c r="F57" s="250" t="s">
        <v>1967</v>
      </c>
      <c r="G57" s="250" t="s">
        <v>1968</v>
      </c>
      <c r="H57" s="250" t="s">
        <v>1354</v>
      </c>
      <c r="I57" s="420"/>
      <c r="J57" s="432"/>
      <c r="K57" s="415">
        <v>44927</v>
      </c>
      <c r="L57" s="415">
        <v>44631</v>
      </c>
      <c r="M57" s="430" t="s">
        <v>1897</v>
      </c>
      <c r="N57" s="416">
        <v>168228</v>
      </c>
      <c r="O57" s="431">
        <v>2022</v>
      </c>
      <c r="P57" s="416">
        <v>168228</v>
      </c>
      <c r="Q57" s="416">
        <v>168228</v>
      </c>
      <c r="R57" s="433"/>
      <c r="S57" s="416">
        <f>Table16[[#This Row],[CURRENT COST ESTIMATE]]/Table16[[#This Row],[BASELINE ESTIMATE WITH ESCALATION]]</f>
        <v>1</v>
      </c>
      <c r="T57" s="451">
        <f>Table16[[#This Row],[Current Month EcoSys EAC (Loaded)]]/Table16[[#This Row],[BASELINE ESTIMATE WITH ESCALATION]]</f>
        <v>0</v>
      </c>
      <c r="U57" s="416">
        <v>0</v>
      </c>
      <c r="W57" s="430" t="s">
        <v>1591</v>
      </c>
      <c r="AB57" s="430" t="s">
        <v>1969</v>
      </c>
      <c r="AC57" s="250">
        <v>69</v>
      </c>
      <c r="AH57" s="250" t="s">
        <v>1840</v>
      </c>
      <c r="AI57" s="250" t="s">
        <v>1840</v>
      </c>
      <c r="AM57" s="460"/>
    </row>
    <row r="58" spans="1:39" hidden="1">
      <c r="A58" s="250">
        <v>210644</v>
      </c>
      <c r="B58" s="250">
        <v>92238</v>
      </c>
      <c r="C58" s="250">
        <v>144142</v>
      </c>
      <c r="D58" s="250" t="e">
        <v>#N/A</v>
      </c>
      <c r="E58" s="250" t="s">
        <v>1970</v>
      </c>
      <c r="F58" s="250" t="s">
        <v>1971</v>
      </c>
      <c r="G58" s="250" t="s">
        <v>1972</v>
      </c>
      <c r="H58" s="250" t="s">
        <v>1354</v>
      </c>
      <c r="I58" s="415">
        <v>45273</v>
      </c>
      <c r="J58" s="432"/>
      <c r="K58" s="415">
        <v>44927</v>
      </c>
      <c r="L58" s="415">
        <v>44631</v>
      </c>
      <c r="M58" s="430" t="s">
        <v>1897</v>
      </c>
      <c r="Q58" s="416">
        <v>380321</v>
      </c>
      <c r="R58" s="433"/>
      <c r="S58" s="416" t="e">
        <f>Table16[[#This Row],[CURRENT COST ESTIMATE]]/Table16[[#This Row],[BASELINE ESTIMATE WITH ESCALATION]]</f>
        <v>#DIV/0!</v>
      </c>
      <c r="T58" s="451" t="e">
        <f>Table16[[#This Row],[Current Month EcoSys EAC (Loaded)]]/Table16[[#This Row],[BASELINE ESTIMATE WITH ESCALATION]]</f>
        <v>#DIV/0!</v>
      </c>
      <c r="W58" s="430" t="s">
        <v>1568</v>
      </c>
      <c r="AB58" s="430" t="s">
        <v>1973</v>
      </c>
      <c r="AH58" s="250" t="s">
        <v>1840</v>
      </c>
      <c r="AI58" s="250" t="s">
        <v>1840</v>
      </c>
      <c r="AM58" s="460"/>
    </row>
    <row r="59" spans="1:39" hidden="1">
      <c r="A59" s="250">
        <v>210645</v>
      </c>
      <c r="B59" s="250">
        <v>92238</v>
      </c>
      <c r="C59" s="250">
        <v>144143</v>
      </c>
      <c r="D59" s="250" t="e">
        <v>#N/A</v>
      </c>
      <c r="E59" s="250" t="s">
        <v>1905</v>
      </c>
      <c r="F59" s="250" t="s">
        <v>1971</v>
      </c>
      <c r="G59" s="250" t="s">
        <v>1974</v>
      </c>
      <c r="H59" s="250" t="s">
        <v>1354</v>
      </c>
      <c r="I59" s="415">
        <v>45291</v>
      </c>
      <c r="J59" s="432"/>
      <c r="K59" s="415">
        <v>44927</v>
      </c>
      <c r="L59" s="415">
        <v>44629</v>
      </c>
      <c r="M59" s="430" t="s">
        <v>1897</v>
      </c>
      <c r="N59" s="416">
        <v>281000</v>
      </c>
      <c r="O59" s="431">
        <v>2022</v>
      </c>
      <c r="P59" s="416">
        <v>281000</v>
      </c>
      <c r="Q59" s="416">
        <v>281000</v>
      </c>
      <c r="R59" s="433"/>
      <c r="S59" s="416">
        <f>Table16[[#This Row],[CURRENT COST ESTIMATE]]/Table16[[#This Row],[BASELINE ESTIMATE WITH ESCALATION]]</f>
        <v>1</v>
      </c>
      <c r="T59" s="451">
        <f>Table16[[#This Row],[Current Month EcoSys EAC (Loaded)]]/Table16[[#This Row],[BASELINE ESTIMATE WITH ESCALATION]]</f>
        <v>0</v>
      </c>
      <c r="W59" s="430" t="s">
        <v>1568</v>
      </c>
      <c r="AB59" s="430" t="s">
        <v>1973</v>
      </c>
      <c r="AH59" s="250" t="s">
        <v>1840</v>
      </c>
      <c r="AI59" s="250" t="s">
        <v>1840</v>
      </c>
      <c r="AM59" s="460"/>
    </row>
    <row r="60" spans="1:39" hidden="1">
      <c r="B60" s="250">
        <v>30959</v>
      </c>
      <c r="C60" s="250">
        <v>51338</v>
      </c>
      <c r="D60" s="250">
        <v>0</v>
      </c>
      <c r="E60" s="250" t="s">
        <v>1869</v>
      </c>
      <c r="F60" s="250" t="s">
        <v>1975</v>
      </c>
      <c r="G60" s="250" t="s">
        <v>1976</v>
      </c>
      <c r="H60" s="250" t="s">
        <v>1386</v>
      </c>
      <c r="I60" s="415">
        <v>44385</v>
      </c>
      <c r="J60" s="432"/>
      <c r="M60" s="430" t="s">
        <v>1590</v>
      </c>
      <c r="Q60" s="416">
        <v>2098946</v>
      </c>
      <c r="R60" s="433"/>
      <c r="S60" s="416" t="e">
        <f>Table16[[#This Row],[CURRENT COST ESTIMATE]]/Table16[[#This Row],[BASELINE ESTIMATE WITH ESCALATION]]</f>
        <v>#DIV/0!</v>
      </c>
      <c r="T60" s="451" t="e">
        <f>Table16[[#This Row],[Current Month EcoSys EAC (Loaded)]]/Table16[[#This Row],[BASELINE ESTIMATE WITH ESCALATION]]</f>
        <v>#DIV/0!</v>
      </c>
      <c r="U60" s="416">
        <v>0</v>
      </c>
      <c r="W60" s="430" t="s">
        <v>1584</v>
      </c>
      <c r="AB60" s="430" t="s">
        <v>1977</v>
      </c>
      <c r="AH60" s="250" t="s">
        <v>1840</v>
      </c>
      <c r="AI60" s="250" t="s">
        <v>1840</v>
      </c>
      <c r="AM60" s="460"/>
    </row>
    <row r="61" spans="1:39" hidden="1">
      <c r="B61" s="250">
        <v>30959</v>
      </c>
      <c r="C61" s="250">
        <v>51360</v>
      </c>
      <c r="D61" s="250">
        <v>0</v>
      </c>
      <c r="E61" s="250" t="s">
        <v>1869</v>
      </c>
      <c r="F61" s="250" t="s">
        <v>1975</v>
      </c>
      <c r="G61" s="250" t="s">
        <v>1978</v>
      </c>
      <c r="H61" s="250" t="s">
        <v>1386</v>
      </c>
      <c r="I61" s="415">
        <v>44405</v>
      </c>
      <c r="J61" s="432"/>
      <c r="M61" s="430" t="s">
        <v>1590</v>
      </c>
      <c r="Q61" s="416">
        <v>1674997</v>
      </c>
      <c r="R61" s="433"/>
      <c r="S61" s="416" t="e">
        <f>Table16[[#This Row],[CURRENT COST ESTIMATE]]/Table16[[#This Row],[BASELINE ESTIMATE WITH ESCALATION]]</f>
        <v>#DIV/0!</v>
      </c>
      <c r="T61" s="451" t="e">
        <f>Table16[[#This Row],[Current Month EcoSys EAC (Loaded)]]/Table16[[#This Row],[BASELINE ESTIMATE WITH ESCALATION]]</f>
        <v>#DIV/0!</v>
      </c>
      <c r="U61" s="416">
        <v>0</v>
      </c>
      <c r="W61" s="430" t="s">
        <v>1584</v>
      </c>
      <c r="AB61" s="430" t="s">
        <v>1979</v>
      </c>
      <c r="AH61" s="250" t="s">
        <v>1840</v>
      </c>
      <c r="AI61" s="250" t="s">
        <v>1840</v>
      </c>
      <c r="AM61" s="460"/>
    </row>
    <row r="62" spans="1:39" hidden="1">
      <c r="B62" s="250">
        <v>51239</v>
      </c>
      <c r="C62" s="250">
        <v>71933</v>
      </c>
      <c r="D62" s="250">
        <v>0</v>
      </c>
      <c r="E62" s="250" t="s">
        <v>1905</v>
      </c>
      <c r="F62" s="250" t="s">
        <v>1980</v>
      </c>
      <c r="G62" s="250" t="s">
        <v>1981</v>
      </c>
      <c r="H62" s="250" t="s">
        <v>1386</v>
      </c>
      <c r="I62" s="415">
        <v>45383</v>
      </c>
      <c r="J62" s="432"/>
      <c r="M62" s="430" t="s">
        <v>1590</v>
      </c>
      <c r="Q62" s="416">
        <v>4700000</v>
      </c>
      <c r="R62" s="433"/>
      <c r="S62" s="416" t="e">
        <f>Table16[[#This Row],[CURRENT COST ESTIMATE]]/Table16[[#This Row],[BASELINE ESTIMATE WITH ESCALATION]]</f>
        <v>#DIV/0!</v>
      </c>
      <c r="T62" s="451" t="e">
        <f>Table16[[#This Row],[Current Month EcoSys EAC (Loaded)]]/Table16[[#This Row],[BASELINE ESTIMATE WITH ESCALATION]]</f>
        <v>#DIV/0!</v>
      </c>
      <c r="W62" s="430" t="s">
        <v>1591</v>
      </c>
      <c r="X62" s="430">
        <v>640503</v>
      </c>
      <c r="Y62" s="430" t="s">
        <v>1982</v>
      </c>
      <c r="AB62" s="430" t="s">
        <v>1983</v>
      </c>
      <c r="AH62" s="250" t="s">
        <v>1840</v>
      </c>
      <c r="AI62" s="250" t="s">
        <v>1840</v>
      </c>
      <c r="AM62" s="460"/>
    </row>
    <row r="63" spans="1:39" hidden="1">
      <c r="B63" s="250">
        <v>51239</v>
      </c>
      <c r="C63" s="250">
        <v>71934</v>
      </c>
      <c r="D63" s="250">
        <v>0</v>
      </c>
      <c r="E63" s="250" t="s">
        <v>1905</v>
      </c>
      <c r="F63" s="250" t="s">
        <v>1980</v>
      </c>
      <c r="G63" s="250" t="s">
        <v>1984</v>
      </c>
      <c r="H63" s="250" t="s">
        <v>1386</v>
      </c>
      <c r="I63" s="415">
        <v>45383</v>
      </c>
      <c r="J63" s="432"/>
      <c r="M63" s="430" t="s">
        <v>1590</v>
      </c>
      <c r="Q63" s="416">
        <v>5900000</v>
      </c>
      <c r="R63" s="433"/>
      <c r="S63" s="416" t="e">
        <f>Table16[[#This Row],[CURRENT COST ESTIMATE]]/Table16[[#This Row],[BASELINE ESTIMATE WITH ESCALATION]]</f>
        <v>#DIV/0!</v>
      </c>
      <c r="T63" s="451" t="e">
        <f>Table16[[#This Row],[Current Month EcoSys EAC (Loaded)]]/Table16[[#This Row],[BASELINE ESTIMATE WITH ESCALATION]]</f>
        <v>#DIV/0!</v>
      </c>
      <c r="W63" s="430" t="s">
        <v>1591</v>
      </c>
      <c r="X63" s="430">
        <v>640503</v>
      </c>
      <c r="Y63" s="430" t="s">
        <v>1982</v>
      </c>
      <c r="AB63" s="430" t="s">
        <v>1985</v>
      </c>
      <c r="AC63" s="250">
        <v>345</v>
      </c>
      <c r="AH63" s="250" t="s">
        <v>1840</v>
      </c>
      <c r="AI63" s="250" t="s">
        <v>1840</v>
      </c>
      <c r="AM63" s="460"/>
    </row>
    <row r="64" spans="1:39" hidden="1">
      <c r="B64" s="250">
        <v>51255</v>
      </c>
      <c r="C64" s="250">
        <v>71970</v>
      </c>
      <c r="D64" s="250" t="e">
        <v>#N/A</v>
      </c>
      <c r="E64" s="250" t="s">
        <v>1834</v>
      </c>
      <c r="F64" s="250" t="s">
        <v>1986</v>
      </c>
      <c r="G64" s="250" t="s">
        <v>1987</v>
      </c>
      <c r="H64" s="250" t="s">
        <v>1386</v>
      </c>
      <c r="I64" s="415">
        <v>43692</v>
      </c>
      <c r="J64" s="432"/>
      <c r="M64" s="430" t="s">
        <v>1590</v>
      </c>
      <c r="Q64" s="416">
        <v>1700000</v>
      </c>
      <c r="R64" s="433"/>
      <c r="S64" s="416" t="e">
        <f>Table16[[#This Row],[CURRENT COST ESTIMATE]]/Table16[[#This Row],[BASELINE ESTIMATE WITH ESCALATION]]</f>
        <v>#DIV/0!</v>
      </c>
      <c r="T64" s="451" t="e">
        <f>Table16[[#This Row],[Current Month EcoSys EAC (Loaded)]]/Table16[[#This Row],[BASELINE ESTIMATE WITH ESCALATION]]</f>
        <v>#DIV/0!</v>
      </c>
      <c r="W64" s="430" t="s">
        <v>1591</v>
      </c>
      <c r="X64" s="430">
        <v>521052</v>
      </c>
      <c r="Y64" s="430" t="s">
        <v>1988</v>
      </c>
      <c r="AB64" s="430" t="s">
        <v>1989</v>
      </c>
      <c r="AH64" s="250" t="e">
        <v>#N/A</v>
      </c>
      <c r="AI64" s="250" t="e">
        <v>#N/A</v>
      </c>
      <c r="AM64" s="460"/>
    </row>
    <row r="65" spans="1:39" hidden="1">
      <c r="B65" s="250">
        <v>51261</v>
      </c>
      <c r="C65" s="250">
        <v>71982</v>
      </c>
      <c r="D65" s="250">
        <v>0</v>
      </c>
      <c r="E65" s="250" t="s">
        <v>1905</v>
      </c>
      <c r="F65" s="250" t="s">
        <v>1990</v>
      </c>
      <c r="G65" s="250" t="s">
        <v>1991</v>
      </c>
      <c r="H65" s="250" t="s">
        <v>1386</v>
      </c>
      <c r="I65" s="415">
        <v>43770</v>
      </c>
      <c r="J65" s="432"/>
      <c r="M65" s="430" t="s">
        <v>1590</v>
      </c>
      <c r="Q65" s="416">
        <v>1700000</v>
      </c>
      <c r="R65" s="433"/>
      <c r="S65" s="416" t="e">
        <f>Table16[[#This Row],[CURRENT COST ESTIMATE]]/Table16[[#This Row],[BASELINE ESTIMATE WITH ESCALATION]]</f>
        <v>#DIV/0!</v>
      </c>
      <c r="T65" s="451" t="e">
        <f>Table16[[#This Row],[Current Month EcoSys EAC (Loaded)]]/Table16[[#This Row],[BASELINE ESTIMATE WITH ESCALATION]]</f>
        <v>#DIV/0!</v>
      </c>
      <c r="W65" s="430" t="s">
        <v>563</v>
      </c>
      <c r="Z65" s="430">
        <v>640169</v>
      </c>
      <c r="AA65" s="430" t="s">
        <v>1992</v>
      </c>
      <c r="AB65" s="430" t="s">
        <v>1993</v>
      </c>
      <c r="AC65" s="250" t="s">
        <v>1994</v>
      </c>
      <c r="AG65" s="250" t="s">
        <v>1564</v>
      </c>
      <c r="AM65" s="460"/>
    </row>
    <row r="66" spans="1:39" hidden="1">
      <c r="B66" s="250">
        <v>51261</v>
      </c>
      <c r="C66" s="250">
        <v>71983</v>
      </c>
      <c r="D66" s="250">
        <v>0</v>
      </c>
      <c r="E66" s="250" t="s">
        <v>1905</v>
      </c>
      <c r="F66" s="250" t="s">
        <v>1990</v>
      </c>
      <c r="G66" s="250" t="s">
        <v>1995</v>
      </c>
      <c r="H66" s="250" t="s">
        <v>1386</v>
      </c>
      <c r="I66" s="415">
        <v>43770</v>
      </c>
      <c r="J66" s="432"/>
      <c r="M66" s="430" t="s">
        <v>1590</v>
      </c>
      <c r="Q66" s="416">
        <v>900000</v>
      </c>
      <c r="R66" s="433"/>
      <c r="S66" s="416" t="e">
        <f>Table16[[#This Row],[CURRENT COST ESTIMATE]]/Table16[[#This Row],[BASELINE ESTIMATE WITH ESCALATION]]</f>
        <v>#DIV/0!</v>
      </c>
      <c r="T66" s="451" t="e">
        <f>Table16[[#This Row],[Current Month EcoSys EAC (Loaded)]]/Table16[[#This Row],[BASELINE ESTIMATE WITH ESCALATION]]</f>
        <v>#DIV/0!</v>
      </c>
      <c r="W66" s="430" t="s">
        <v>563</v>
      </c>
      <c r="X66" s="430">
        <v>640076</v>
      </c>
      <c r="Y66" s="430" t="s">
        <v>1996</v>
      </c>
      <c r="Z66" s="430">
        <v>640208</v>
      </c>
      <c r="AA66" s="430" t="s">
        <v>1997</v>
      </c>
      <c r="AB66" s="430" t="s">
        <v>1998</v>
      </c>
      <c r="AC66" s="250" t="s">
        <v>1994</v>
      </c>
      <c r="AG66" s="250" t="s">
        <v>1564</v>
      </c>
      <c r="AM66" s="460"/>
    </row>
    <row r="67" spans="1:39" hidden="1">
      <c r="B67" s="250">
        <v>51283</v>
      </c>
      <c r="C67" s="250">
        <v>72032</v>
      </c>
      <c r="D67" s="250">
        <v>0</v>
      </c>
      <c r="E67" s="250" t="s">
        <v>1869</v>
      </c>
      <c r="F67" s="250" t="s">
        <v>1999</v>
      </c>
      <c r="G67" s="250" t="s">
        <v>2000</v>
      </c>
      <c r="H67" s="250" t="s">
        <v>1386</v>
      </c>
      <c r="I67" s="415">
        <v>43800</v>
      </c>
      <c r="J67" s="432"/>
      <c r="M67" s="430" t="s">
        <v>1590</v>
      </c>
      <c r="Q67" s="416">
        <v>591193</v>
      </c>
      <c r="R67" s="433"/>
      <c r="S67" s="416" t="e">
        <f>Table16[[#This Row],[CURRENT COST ESTIMATE]]/Table16[[#This Row],[BASELINE ESTIMATE WITH ESCALATION]]</f>
        <v>#DIV/0!</v>
      </c>
      <c r="T67" s="451" t="e">
        <f>Table16[[#This Row],[Current Month EcoSys EAC (Loaded)]]/Table16[[#This Row],[BASELINE ESTIMATE WITH ESCALATION]]</f>
        <v>#DIV/0!</v>
      </c>
      <c r="U67" s="416">
        <v>0</v>
      </c>
      <c r="W67" s="430" t="s">
        <v>1584</v>
      </c>
      <c r="AB67" s="430" t="s">
        <v>2001</v>
      </c>
      <c r="AH67" s="250" t="s">
        <v>1840</v>
      </c>
      <c r="AI67" s="250" t="s">
        <v>1840</v>
      </c>
      <c r="AM67" s="460"/>
    </row>
    <row r="68" spans="1:39" hidden="1">
      <c r="B68" s="250">
        <v>51283</v>
      </c>
      <c r="C68" s="250">
        <v>72033</v>
      </c>
      <c r="D68" s="250">
        <v>0</v>
      </c>
      <c r="E68" s="250" t="s">
        <v>1869</v>
      </c>
      <c r="F68" s="250" t="s">
        <v>1999</v>
      </c>
      <c r="G68" s="250" t="s">
        <v>2002</v>
      </c>
      <c r="H68" s="250" t="s">
        <v>1386</v>
      </c>
      <c r="I68" s="415">
        <v>43800</v>
      </c>
      <c r="J68" s="432"/>
      <c r="M68" s="430" t="s">
        <v>1590</v>
      </c>
      <c r="Q68" s="416">
        <v>13383989</v>
      </c>
      <c r="R68" s="433"/>
      <c r="S68" s="416" t="e">
        <f>Table16[[#This Row],[CURRENT COST ESTIMATE]]/Table16[[#This Row],[BASELINE ESTIMATE WITH ESCALATION]]</f>
        <v>#DIV/0!</v>
      </c>
      <c r="T68" s="451" t="e">
        <f>Table16[[#This Row],[Current Month EcoSys EAC (Loaded)]]/Table16[[#This Row],[BASELINE ESTIMATE WITH ESCALATION]]</f>
        <v>#DIV/0!</v>
      </c>
      <c r="U68" s="416">
        <v>0</v>
      </c>
      <c r="W68" s="430" t="s">
        <v>1584</v>
      </c>
      <c r="AB68" s="430" t="s">
        <v>2003</v>
      </c>
      <c r="AH68" s="250" t="s">
        <v>1840</v>
      </c>
      <c r="AI68" s="250" t="s">
        <v>1840</v>
      </c>
      <c r="AM68" s="460"/>
    </row>
    <row r="69" spans="1:39" hidden="1">
      <c r="B69" s="250">
        <v>51283</v>
      </c>
      <c r="C69" s="250">
        <v>72034</v>
      </c>
      <c r="D69" s="250">
        <v>0</v>
      </c>
      <c r="E69" s="250" t="s">
        <v>1866</v>
      </c>
      <c r="F69" s="250" t="s">
        <v>1999</v>
      </c>
      <c r="G69" s="250" t="s">
        <v>2004</v>
      </c>
      <c r="H69" s="250" t="s">
        <v>1386</v>
      </c>
      <c r="I69" s="415">
        <v>44196</v>
      </c>
      <c r="J69" s="432"/>
      <c r="M69" s="430" t="s">
        <v>1590</v>
      </c>
      <c r="Q69" s="416">
        <v>20000</v>
      </c>
      <c r="R69" s="433"/>
      <c r="S69" s="416" t="e">
        <f>Table16[[#This Row],[CURRENT COST ESTIMATE]]/Table16[[#This Row],[BASELINE ESTIMATE WITH ESCALATION]]</f>
        <v>#DIV/0!</v>
      </c>
      <c r="T69" s="451" t="e">
        <f>Table16[[#This Row],[Current Month EcoSys EAC (Loaded)]]/Table16[[#This Row],[BASELINE ESTIMATE WITH ESCALATION]]</f>
        <v>#DIV/0!</v>
      </c>
      <c r="U69" s="416">
        <v>0</v>
      </c>
      <c r="W69" s="430" t="s">
        <v>1591</v>
      </c>
      <c r="AB69" s="430" t="s">
        <v>2005</v>
      </c>
      <c r="AH69" s="250" t="s">
        <v>1840</v>
      </c>
      <c r="AI69" s="250" t="s">
        <v>1840</v>
      </c>
      <c r="AM69" s="460"/>
    </row>
    <row r="70" spans="1:39" hidden="1">
      <c r="B70" s="250">
        <v>51332</v>
      </c>
      <c r="C70" s="250">
        <v>82126</v>
      </c>
      <c r="D70" s="250">
        <v>0</v>
      </c>
      <c r="E70" s="250" t="s">
        <v>1866</v>
      </c>
      <c r="F70" s="250" t="s">
        <v>2006</v>
      </c>
      <c r="G70" s="250" t="s">
        <v>2007</v>
      </c>
      <c r="H70" s="250" t="s">
        <v>1386</v>
      </c>
      <c r="I70" s="415">
        <v>44848</v>
      </c>
      <c r="J70" s="432"/>
      <c r="M70" s="430" t="s">
        <v>1590</v>
      </c>
      <c r="Q70" s="416">
        <v>1099958</v>
      </c>
      <c r="R70" s="433"/>
      <c r="S70" s="416" t="e">
        <f>Table16[[#This Row],[CURRENT COST ESTIMATE]]/Table16[[#This Row],[BASELINE ESTIMATE WITH ESCALATION]]</f>
        <v>#DIV/0!</v>
      </c>
      <c r="T70" s="451" t="e">
        <f>Table16[[#This Row],[Current Month EcoSys EAC (Loaded)]]/Table16[[#This Row],[BASELINE ESTIMATE WITH ESCALATION]]</f>
        <v>#DIV/0!</v>
      </c>
      <c r="U70" s="416">
        <v>0</v>
      </c>
      <c r="W70" s="430" t="s">
        <v>1591</v>
      </c>
      <c r="X70" s="430">
        <v>515800</v>
      </c>
      <c r="Y70" s="430" t="s">
        <v>1290</v>
      </c>
      <c r="AB70" s="430" t="s">
        <v>2008</v>
      </c>
      <c r="AH70" s="250" t="s">
        <v>1840</v>
      </c>
      <c r="AI70" s="250" t="s">
        <v>1840</v>
      </c>
      <c r="AM70" s="460"/>
    </row>
    <row r="71" spans="1:39" hidden="1">
      <c r="B71" s="250">
        <v>51332</v>
      </c>
      <c r="C71" s="250">
        <v>82127</v>
      </c>
      <c r="D71" s="250">
        <v>0</v>
      </c>
      <c r="E71" s="250" t="s">
        <v>1866</v>
      </c>
      <c r="F71" s="250" t="s">
        <v>2006</v>
      </c>
      <c r="G71" s="250" t="s">
        <v>2009</v>
      </c>
      <c r="H71" s="250" t="s">
        <v>1386</v>
      </c>
      <c r="I71" s="415">
        <v>44848</v>
      </c>
      <c r="J71" s="432"/>
      <c r="M71" s="430" t="s">
        <v>1590</v>
      </c>
      <c r="Q71" s="416">
        <v>1025042</v>
      </c>
      <c r="R71" s="433"/>
      <c r="S71" s="416" t="e">
        <f>Table16[[#This Row],[CURRENT COST ESTIMATE]]/Table16[[#This Row],[BASELINE ESTIMATE WITH ESCALATION]]</f>
        <v>#DIV/0!</v>
      </c>
      <c r="T71" s="451" t="e">
        <f>Table16[[#This Row],[Current Month EcoSys EAC (Loaded)]]/Table16[[#This Row],[BASELINE ESTIMATE WITH ESCALATION]]</f>
        <v>#DIV/0!</v>
      </c>
      <c r="U71" s="416">
        <v>0</v>
      </c>
      <c r="W71" s="430" t="s">
        <v>1591</v>
      </c>
      <c r="AB71" s="430" t="s">
        <v>2010</v>
      </c>
      <c r="AH71" s="250" t="s">
        <v>1840</v>
      </c>
      <c r="AI71" s="250" t="s">
        <v>1840</v>
      </c>
      <c r="AM71" s="460"/>
    </row>
    <row r="72" spans="1:39" hidden="1">
      <c r="B72" s="250">
        <v>51333</v>
      </c>
      <c r="C72" s="250">
        <v>82128</v>
      </c>
      <c r="D72" s="250">
        <v>0</v>
      </c>
      <c r="E72" s="250" t="s">
        <v>1866</v>
      </c>
      <c r="F72" s="250" t="s">
        <v>2011</v>
      </c>
      <c r="G72" s="250" t="s">
        <v>2012</v>
      </c>
      <c r="H72" s="250" t="s">
        <v>1386</v>
      </c>
      <c r="I72" s="415">
        <v>44849</v>
      </c>
      <c r="J72" s="432"/>
      <c r="M72" s="430" t="s">
        <v>1590</v>
      </c>
      <c r="Q72" s="416">
        <v>1099958</v>
      </c>
      <c r="R72" s="433"/>
      <c r="S72" s="416" t="e">
        <f>Table16[[#This Row],[CURRENT COST ESTIMATE]]/Table16[[#This Row],[BASELINE ESTIMATE WITH ESCALATION]]</f>
        <v>#DIV/0!</v>
      </c>
      <c r="T72" s="451" t="e">
        <f>Table16[[#This Row],[Current Month EcoSys EAC (Loaded)]]/Table16[[#This Row],[BASELINE ESTIMATE WITH ESCALATION]]</f>
        <v>#DIV/0!</v>
      </c>
      <c r="U72" s="416">
        <v>0</v>
      </c>
      <c r="W72" s="430" t="s">
        <v>1591</v>
      </c>
      <c r="AB72" s="430" t="s">
        <v>2013</v>
      </c>
      <c r="AH72" s="250" t="s">
        <v>1840</v>
      </c>
      <c r="AI72" s="250" t="s">
        <v>1840</v>
      </c>
      <c r="AM72" s="460"/>
    </row>
    <row r="73" spans="1:39" hidden="1">
      <c r="B73" s="250">
        <v>51333</v>
      </c>
      <c r="C73" s="250">
        <v>82129</v>
      </c>
      <c r="D73" s="250">
        <v>0</v>
      </c>
      <c r="E73" s="250" t="s">
        <v>1866</v>
      </c>
      <c r="F73" s="250" t="s">
        <v>2011</v>
      </c>
      <c r="G73" s="250" t="s">
        <v>2014</v>
      </c>
      <c r="H73" s="250" t="s">
        <v>1386</v>
      </c>
      <c r="I73" s="415">
        <v>44849</v>
      </c>
      <c r="J73" s="432"/>
      <c r="M73" s="430" t="s">
        <v>1590</v>
      </c>
      <c r="Q73" s="416">
        <v>9213042</v>
      </c>
      <c r="R73" s="433"/>
      <c r="S73" s="416" t="e">
        <f>Table16[[#This Row],[CURRENT COST ESTIMATE]]/Table16[[#This Row],[BASELINE ESTIMATE WITH ESCALATION]]</f>
        <v>#DIV/0!</v>
      </c>
      <c r="T73" s="451" t="e">
        <f>Table16[[#This Row],[Current Month EcoSys EAC (Loaded)]]/Table16[[#This Row],[BASELINE ESTIMATE WITH ESCALATION]]</f>
        <v>#DIV/0!</v>
      </c>
      <c r="U73" s="416">
        <v>0</v>
      </c>
      <c r="W73" s="430" t="s">
        <v>1591</v>
      </c>
      <c r="AB73" s="430" t="s">
        <v>2015</v>
      </c>
      <c r="AH73" s="250" t="s">
        <v>1840</v>
      </c>
      <c r="AI73" s="250" t="s">
        <v>1840</v>
      </c>
      <c r="AM73" s="460"/>
    </row>
    <row r="74" spans="1:39">
      <c r="A74" s="250">
        <v>210544</v>
      </c>
      <c r="B74" s="250">
        <v>81561</v>
      </c>
      <c r="C74" s="250">
        <v>112502</v>
      </c>
      <c r="D74" s="250" t="s">
        <v>2737</v>
      </c>
      <c r="E74" s="250" t="s">
        <v>1219</v>
      </c>
      <c r="F74" s="430" t="s">
        <v>1637</v>
      </c>
      <c r="G74" s="430" t="s">
        <v>1641</v>
      </c>
      <c r="H74" s="430" t="s">
        <v>1354</v>
      </c>
      <c r="I74" s="415">
        <v>45778</v>
      </c>
      <c r="J74" s="432">
        <v>45714</v>
      </c>
      <c r="K74" s="415">
        <v>46023</v>
      </c>
      <c r="L74" s="415">
        <v>43787</v>
      </c>
      <c r="M74" s="430" t="s">
        <v>1578</v>
      </c>
      <c r="N74" s="489">
        <v>3165684</v>
      </c>
      <c r="O74" s="431">
        <v>2019</v>
      </c>
      <c r="P74" s="416">
        <v>3581681</v>
      </c>
      <c r="Q74" s="416">
        <v>5915803</v>
      </c>
      <c r="R74" s="433">
        <v>6010302</v>
      </c>
      <c r="S74" s="475">
        <f>Table16[[#This Row],[CURRENT COST ESTIMATE]]/Table16[[#This Row],[BASELINE ESTIMATE WITH ESCALATION]]</f>
        <v>1.6516833855388016</v>
      </c>
      <c r="T74" s="475">
        <f>Table16[[#This Row],[Current Month EcoSys EAC (Loaded)]]/Table16[[#This Row],[BASELINE ESTIMATE WITH ESCALATION]]</f>
        <v>1.6780673655749911</v>
      </c>
      <c r="U74" s="416">
        <v>0</v>
      </c>
      <c r="W74" s="462" t="s">
        <v>1591</v>
      </c>
      <c r="AB74" s="430" t="s">
        <v>1642</v>
      </c>
      <c r="AC74" s="437">
        <v>345</v>
      </c>
      <c r="AD74" s="437">
        <v>0.06</v>
      </c>
      <c r="AE74" s="437"/>
      <c r="AH74" s="250" t="s">
        <v>1564</v>
      </c>
      <c r="AI74" s="250" t="s">
        <v>1840</v>
      </c>
      <c r="AJ74" s="250" t="s">
        <v>1564</v>
      </c>
      <c r="AL74" s="460" t="s">
        <v>2845</v>
      </c>
      <c r="AM74" s="460"/>
    </row>
    <row r="75" spans="1:39">
      <c r="A75" s="250">
        <v>210575</v>
      </c>
      <c r="B75" s="250">
        <v>81687</v>
      </c>
      <c r="C75" s="250">
        <v>122730</v>
      </c>
      <c r="D75" s="250" t="s">
        <v>1673</v>
      </c>
      <c r="E75" s="250" t="s">
        <v>1219</v>
      </c>
      <c r="F75" s="430" t="s">
        <v>1674</v>
      </c>
      <c r="G75" s="430" t="s">
        <v>1675</v>
      </c>
      <c r="H75" s="430" t="s">
        <v>1215</v>
      </c>
      <c r="I75" s="415">
        <v>45736</v>
      </c>
      <c r="J75" s="432">
        <v>45776</v>
      </c>
      <c r="K75" s="415">
        <v>45444</v>
      </c>
      <c r="L75" s="415">
        <v>44152</v>
      </c>
      <c r="M75" s="430" t="s">
        <v>1676</v>
      </c>
      <c r="N75" s="416">
        <v>23622577</v>
      </c>
      <c r="O75" s="431">
        <v>2021</v>
      </c>
      <c r="P75" s="416">
        <v>25438932</v>
      </c>
      <c r="Q75" s="416">
        <v>20597910</v>
      </c>
      <c r="R75" s="433">
        <v>20240330</v>
      </c>
      <c r="S75" s="475">
        <f>Table16[[#This Row],[CURRENT COST ESTIMATE]]/Table16[[#This Row],[BASELINE ESTIMATE WITH ESCALATION]]</f>
        <v>0.80970026571870235</v>
      </c>
      <c r="T75" s="475">
        <f>Table16[[#This Row],[Current Month EcoSys EAC (Loaded)]]/Table16[[#This Row],[BASELINE ESTIMATE WITH ESCALATION]]</f>
        <v>0.7956438580047307</v>
      </c>
      <c r="U75" s="416">
        <v>0</v>
      </c>
      <c r="W75" s="462" t="s">
        <v>2440</v>
      </c>
      <c r="X75" s="430">
        <v>507755</v>
      </c>
      <c r="Y75" s="430" t="s">
        <v>1396</v>
      </c>
      <c r="Z75" s="430">
        <v>507765</v>
      </c>
      <c r="AA75" s="430" t="s">
        <v>1678</v>
      </c>
      <c r="AB75" s="430" t="s">
        <v>1679</v>
      </c>
      <c r="AC75" s="437">
        <v>138</v>
      </c>
      <c r="AD75" s="437">
        <v>11.2</v>
      </c>
      <c r="AE75" s="437"/>
      <c r="AH75" s="250" t="s">
        <v>1564</v>
      </c>
      <c r="AK75" s="434" t="s">
        <v>2461</v>
      </c>
      <c r="AL75" s="460" t="s">
        <v>2805</v>
      </c>
      <c r="AM75" s="460"/>
    </row>
    <row r="76" spans="1:39" hidden="1">
      <c r="A76" s="250">
        <v>210576</v>
      </c>
      <c r="B76" s="250">
        <v>91875</v>
      </c>
      <c r="C76" s="250">
        <v>143156</v>
      </c>
      <c r="D76" s="250" t="s">
        <v>1685</v>
      </c>
      <c r="E76" s="250" t="s">
        <v>1219</v>
      </c>
      <c r="F76" s="430" t="s">
        <v>1686</v>
      </c>
      <c r="G76" s="430" t="s">
        <v>1687</v>
      </c>
      <c r="H76" s="430" t="s">
        <v>1222</v>
      </c>
      <c r="I76" s="415">
        <v>44908</v>
      </c>
      <c r="J76" s="432">
        <v>44908</v>
      </c>
      <c r="K76" s="415">
        <v>44896</v>
      </c>
      <c r="L76" s="415">
        <v>44152</v>
      </c>
      <c r="M76" s="430" t="s">
        <v>1676</v>
      </c>
      <c r="N76" s="416">
        <v>1184404</v>
      </c>
      <c r="O76" s="431">
        <v>2021</v>
      </c>
      <c r="P76" s="416">
        <v>1214014.1000000001</v>
      </c>
      <c r="Q76" s="416">
        <v>1910669</v>
      </c>
      <c r="R76" s="433">
        <v>1460601</v>
      </c>
      <c r="S76" s="475">
        <f>Table16[[#This Row],[CURRENT COST ESTIMATE]]/Table16[[#This Row],[BASELINE ESTIMATE WITH ESCALATION]]</f>
        <v>1.5738441588116645</v>
      </c>
      <c r="T76" s="475">
        <f>Table16[[#This Row],[Current Month EcoSys EAC (Loaded)]]/Table16[[#This Row],[BASELINE ESTIMATE WITH ESCALATION]]</f>
        <v>1.2031169983940053</v>
      </c>
      <c r="U76" s="416">
        <v>0</v>
      </c>
      <c r="W76" s="462" t="s">
        <v>1563</v>
      </c>
      <c r="AB76" s="430" t="s">
        <v>1689</v>
      </c>
      <c r="AC76" s="437">
        <v>138</v>
      </c>
      <c r="AD76" s="437"/>
      <c r="AE76" s="437"/>
      <c r="AH76" s="250" t="s">
        <v>1564</v>
      </c>
      <c r="AK76" s="434" t="s">
        <v>1758</v>
      </c>
      <c r="AL76" s="462"/>
      <c r="AM76" s="460"/>
    </row>
    <row r="77" spans="1:39">
      <c r="A77" s="250">
        <v>210593</v>
      </c>
      <c r="B77" s="250">
        <v>81561</v>
      </c>
      <c r="C77" s="250">
        <v>112458</v>
      </c>
      <c r="D77" s="437" t="s">
        <v>1742</v>
      </c>
      <c r="E77" s="250" t="s">
        <v>2095</v>
      </c>
      <c r="F77" s="430" t="s">
        <v>1637</v>
      </c>
      <c r="G77" s="430" t="s">
        <v>2096</v>
      </c>
      <c r="H77" s="430" t="s">
        <v>2843</v>
      </c>
      <c r="I77" s="415">
        <v>46023</v>
      </c>
      <c r="J77" s="432">
        <v>45938</v>
      </c>
      <c r="K77" s="415">
        <v>46023</v>
      </c>
      <c r="L77" s="415">
        <v>44237</v>
      </c>
      <c r="M77" s="430" t="s">
        <v>1578</v>
      </c>
      <c r="N77" s="416">
        <v>97111851</v>
      </c>
      <c r="O77" s="250">
        <v>2020</v>
      </c>
      <c r="P77" s="416">
        <v>107193313</v>
      </c>
      <c r="Q77" s="416">
        <v>121709542</v>
      </c>
      <c r="R77" s="433">
        <v>121709542</v>
      </c>
      <c r="S77" s="475">
        <f>Table16[[#This Row],[CURRENT COST ESTIMATE]]/Table16[[#This Row],[BASELINE ESTIMATE WITH ESCALATION]]</f>
        <v>1.1354210313473565</v>
      </c>
      <c r="T77" s="475">
        <f>Table16[[#This Row],[Current Month EcoSys EAC (Loaded)]]/Table16[[#This Row],[BASELINE ESTIMATE WITH ESCALATION]]</f>
        <v>1.1354210313473565</v>
      </c>
      <c r="U77" s="416">
        <v>0</v>
      </c>
      <c r="W77" s="430" t="s">
        <v>1591</v>
      </c>
      <c r="X77" s="430">
        <v>509755</v>
      </c>
      <c r="Y77" s="430" t="s">
        <v>2097</v>
      </c>
      <c r="Z77" s="430">
        <v>514803</v>
      </c>
      <c r="AA77" s="430" t="s">
        <v>2098</v>
      </c>
      <c r="AB77" s="430" t="s">
        <v>2099</v>
      </c>
      <c r="AC77" s="437">
        <v>345</v>
      </c>
      <c r="AD77" s="437">
        <v>50.5</v>
      </c>
      <c r="AE77" s="437"/>
      <c r="AH77" s="250" t="s">
        <v>1840</v>
      </c>
      <c r="AI77" s="250" t="s">
        <v>1840</v>
      </c>
      <c r="AK77" s="434" t="s">
        <v>2100</v>
      </c>
      <c r="AL77" s="435"/>
      <c r="AM77" s="460"/>
    </row>
    <row r="78" spans="1:39" s="420" customFormat="1">
      <c r="A78" s="420">
        <v>210611</v>
      </c>
      <c r="B78" s="420">
        <v>81474</v>
      </c>
      <c r="C78" s="420">
        <v>112307</v>
      </c>
      <c r="D78" s="420" t="s">
        <v>2734</v>
      </c>
      <c r="E78" s="420" t="s">
        <v>1219</v>
      </c>
      <c r="F78" s="490" t="s">
        <v>1715</v>
      </c>
      <c r="G78" s="490" t="s">
        <v>1716</v>
      </c>
      <c r="H78" s="430" t="s">
        <v>1386</v>
      </c>
      <c r="I78" s="422">
        <v>45700</v>
      </c>
      <c r="J78" s="491">
        <v>46157</v>
      </c>
      <c r="K78" s="422">
        <v>45061</v>
      </c>
      <c r="L78" s="422">
        <v>44333</v>
      </c>
      <c r="M78" s="490" t="s">
        <v>1717</v>
      </c>
      <c r="N78" s="489">
        <v>9453182</v>
      </c>
      <c r="O78" s="492">
        <v>2021</v>
      </c>
      <c r="P78" s="489">
        <v>10180043</v>
      </c>
      <c r="Q78" s="489">
        <v>36148953</v>
      </c>
      <c r="R78" s="493">
        <v>42389846</v>
      </c>
      <c r="S78" s="494">
        <f>Table16[[#This Row],[CURRENT COST ESTIMATE]]/Table16[[#This Row],[BASELINE ESTIMATE WITH ESCALATION]]</f>
        <v>3.5509627022204131</v>
      </c>
      <c r="T78" s="494">
        <f>Table16[[#This Row],[Current Month EcoSys EAC (Loaded)]]/Table16[[#This Row],[BASELINE ESTIMATE WITH ESCALATION]]</f>
        <v>4.164014434909558</v>
      </c>
      <c r="U78" s="416">
        <v>0</v>
      </c>
      <c r="V78" s="250"/>
      <c r="W78" s="490" t="s">
        <v>1568</v>
      </c>
      <c r="X78" s="490"/>
      <c r="Y78" s="490"/>
      <c r="Z78" s="490"/>
      <c r="AA78" s="490"/>
      <c r="AB78" s="490" t="s">
        <v>1718</v>
      </c>
      <c r="AC78" s="495">
        <v>345</v>
      </c>
      <c r="AD78" s="495"/>
      <c r="AE78" s="495"/>
      <c r="AF78" s="250"/>
      <c r="AG78" s="250"/>
      <c r="AH78" s="420" t="s">
        <v>1564</v>
      </c>
      <c r="AI78" s="250"/>
      <c r="AJ78" s="250"/>
      <c r="AK78" s="250"/>
      <c r="AL78" s="496" t="s">
        <v>2840</v>
      </c>
      <c r="AM78" s="497"/>
    </row>
    <row r="79" spans="1:39" hidden="1">
      <c r="B79" s="250">
        <v>81488</v>
      </c>
      <c r="C79" s="250">
        <v>112339</v>
      </c>
      <c r="D79" s="250">
        <v>0</v>
      </c>
      <c r="E79" s="250" t="s">
        <v>1899</v>
      </c>
      <c r="F79" s="250" t="s">
        <v>2022</v>
      </c>
      <c r="G79" s="250" t="s">
        <v>2023</v>
      </c>
      <c r="H79" s="250" t="s">
        <v>1386</v>
      </c>
      <c r="I79" s="415">
        <v>45289</v>
      </c>
      <c r="J79" s="432"/>
      <c r="M79" s="430" t="s">
        <v>1590</v>
      </c>
      <c r="Q79" s="416">
        <v>250000</v>
      </c>
      <c r="R79" s="433"/>
      <c r="S79" s="433" t="e">
        <f>Table16[[#This Row],[CURRENT COST ESTIMATE]]/Table16[[#This Row],[BASELINE ESTIMATE WITH ESCALATION]]</f>
        <v>#DIV/0!</v>
      </c>
      <c r="T79" s="451" t="e">
        <f>Table16[[#This Row],[Current Month EcoSys EAC (Loaded)]]/Table16[[#This Row],[BASELINE ESTIMATE WITH ESCALATION]]</f>
        <v>#DIV/0!</v>
      </c>
      <c r="U79" s="416">
        <v>0</v>
      </c>
      <c r="W79" s="430" t="s">
        <v>1584</v>
      </c>
      <c r="AB79" s="430" t="s">
        <v>2024</v>
      </c>
      <c r="AH79" s="250" t="s">
        <v>1840</v>
      </c>
      <c r="AI79" s="250" t="s">
        <v>1840</v>
      </c>
      <c r="AM79" s="460"/>
    </row>
    <row r="80" spans="1:39" hidden="1">
      <c r="B80" s="250">
        <v>81488</v>
      </c>
      <c r="C80" s="250">
        <v>112340</v>
      </c>
      <c r="D80" s="250">
        <v>0</v>
      </c>
      <c r="E80" s="250" t="s">
        <v>1899</v>
      </c>
      <c r="F80" s="250" t="s">
        <v>2022</v>
      </c>
      <c r="G80" s="250" t="s">
        <v>2025</v>
      </c>
      <c r="H80" s="250" t="s">
        <v>1386</v>
      </c>
      <c r="I80" s="415">
        <v>45289</v>
      </c>
      <c r="J80" s="432"/>
      <c r="M80" s="430" t="s">
        <v>1590</v>
      </c>
      <c r="Q80" s="416">
        <v>8805000</v>
      </c>
      <c r="R80" s="433"/>
      <c r="S80" s="433" t="e">
        <f>Table16[[#This Row],[CURRENT COST ESTIMATE]]/Table16[[#This Row],[BASELINE ESTIMATE WITH ESCALATION]]</f>
        <v>#DIV/0!</v>
      </c>
      <c r="T80" s="451" t="e">
        <f>Table16[[#This Row],[Current Month EcoSys EAC (Loaded)]]/Table16[[#This Row],[BASELINE ESTIMATE WITH ESCALATION]]</f>
        <v>#DIV/0!</v>
      </c>
      <c r="U80" s="416">
        <v>0</v>
      </c>
      <c r="W80" s="430" t="s">
        <v>1584</v>
      </c>
      <c r="AB80" s="430" t="s">
        <v>2026</v>
      </c>
      <c r="AH80" s="250" t="s">
        <v>1840</v>
      </c>
      <c r="AI80" s="250" t="s">
        <v>1840</v>
      </c>
      <c r="AM80" s="460"/>
    </row>
    <row r="81" spans="1:39" hidden="1">
      <c r="B81" s="250">
        <v>81495</v>
      </c>
      <c r="C81" s="250">
        <v>112353</v>
      </c>
      <c r="D81" s="250">
        <v>0</v>
      </c>
      <c r="E81" s="250" t="s">
        <v>2027</v>
      </c>
      <c r="F81" s="250" t="s">
        <v>2028</v>
      </c>
      <c r="G81" s="250" t="s">
        <v>2029</v>
      </c>
      <c r="H81" s="250" t="s">
        <v>1386</v>
      </c>
      <c r="J81" s="432"/>
      <c r="M81" s="430" t="s">
        <v>1590</v>
      </c>
      <c r="R81" s="433"/>
      <c r="S81" s="433" t="e">
        <f>Table16[[#This Row],[CURRENT COST ESTIMATE]]/Table16[[#This Row],[BASELINE ESTIMATE WITH ESCALATION]]</f>
        <v>#DIV/0!</v>
      </c>
      <c r="T81" s="451" t="e">
        <f>Table16[[#This Row],[Current Month EcoSys EAC (Loaded)]]/Table16[[#This Row],[BASELINE ESTIMATE WITH ESCALATION]]</f>
        <v>#DIV/0!</v>
      </c>
      <c r="W81" s="430" t="s">
        <v>1591</v>
      </c>
      <c r="AB81" s="430" t="s">
        <v>2030</v>
      </c>
      <c r="AH81" s="250" t="s">
        <v>1840</v>
      </c>
      <c r="AI81" s="250" t="s">
        <v>1840</v>
      </c>
      <c r="AM81" s="460"/>
    </row>
    <row r="82" spans="1:39" hidden="1">
      <c r="A82" s="250">
        <v>210609</v>
      </c>
      <c r="B82" s="250">
        <v>81591</v>
      </c>
      <c r="C82" s="250">
        <v>122537</v>
      </c>
      <c r="D82" s="250">
        <v>0</v>
      </c>
      <c r="E82" s="250" t="s">
        <v>1866</v>
      </c>
      <c r="F82" s="250" t="s">
        <v>2031</v>
      </c>
      <c r="G82" s="250" t="s">
        <v>2032</v>
      </c>
      <c r="H82" s="250" t="s">
        <v>1386</v>
      </c>
      <c r="I82" s="415">
        <v>45402</v>
      </c>
      <c r="J82" s="432"/>
      <c r="K82" s="415">
        <v>45036</v>
      </c>
      <c r="L82" s="415">
        <v>44333</v>
      </c>
      <c r="M82" s="430" t="s">
        <v>1717</v>
      </c>
      <c r="N82" s="416">
        <v>3996000</v>
      </c>
      <c r="O82" s="431">
        <v>2021</v>
      </c>
      <c r="P82" s="416">
        <v>4095900</v>
      </c>
      <c r="Q82" s="416">
        <v>3996000</v>
      </c>
      <c r="R82" s="433"/>
      <c r="S82" s="433">
        <f>Table16[[#This Row],[CURRENT COST ESTIMATE]]/Table16[[#This Row],[BASELINE ESTIMATE WITH ESCALATION]]</f>
        <v>0.97560975609756095</v>
      </c>
      <c r="T82" s="451">
        <f>Table16[[#This Row],[Current Month EcoSys EAC (Loaded)]]/Table16[[#This Row],[BASELINE ESTIMATE WITH ESCALATION]]</f>
        <v>0</v>
      </c>
      <c r="U82" s="416">
        <v>0</v>
      </c>
      <c r="W82" s="430" t="s">
        <v>1568</v>
      </c>
      <c r="AB82" s="430" t="s">
        <v>2033</v>
      </c>
      <c r="AH82" s="250" t="s">
        <v>1840</v>
      </c>
      <c r="AI82" s="250" t="s">
        <v>1840</v>
      </c>
      <c r="AM82" s="460"/>
    </row>
    <row r="83" spans="1:39" hidden="1">
      <c r="B83" s="250">
        <v>81594</v>
      </c>
      <c r="C83" s="250">
        <v>122540</v>
      </c>
      <c r="D83" s="250">
        <v>0</v>
      </c>
      <c r="E83" s="250" t="s">
        <v>2027</v>
      </c>
      <c r="F83" s="250" t="s">
        <v>2034</v>
      </c>
      <c r="G83" s="250" t="s">
        <v>2035</v>
      </c>
      <c r="H83" s="250" t="s">
        <v>1386</v>
      </c>
      <c r="I83" s="415">
        <v>44561</v>
      </c>
      <c r="J83" s="432"/>
      <c r="M83" s="430" t="s">
        <v>1590</v>
      </c>
      <c r="Q83" s="416">
        <v>7365886</v>
      </c>
      <c r="R83" s="433"/>
      <c r="S83" s="433" t="e">
        <f>Table16[[#This Row],[CURRENT COST ESTIMATE]]/Table16[[#This Row],[BASELINE ESTIMATE WITH ESCALATION]]</f>
        <v>#DIV/0!</v>
      </c>
      <c r="T83" s="451" t="e">
        <f>Table16[[#This Row],[Current Month EcoSys EAC (Loaded)]]/Table16[[#This Row],[BASELINE ESTIMATE WITH ESCALATION]]</f>
        <v>#DIV/0!</v>
      </c>
      <c r="U83" s="416">
        <v>0</v>
      </c>
      <c r="W83" s="430" t="s">
        <v>1591</v>
      </c>
      <c r="AB83" s="430" t="s">
        <v>2036</v>
      </c>
      <c r="AH83" s="250" t="s">
        <v>1840</v>
      </c>
      <c r="AI83" s="250" t="s">
        <v>1840</v>
      </c>
      <c r="AM83" s="460"/>
    </row>
    <row r="84" spans="1:39" hidden="1">
      <c r="B84" s="250">
        <v>81600</v>
      </c>
      <c r="C84" s="250">
        <v>122546</v>
      </c>
      <c r="D84" s="250">
        <v>0</v>
      </c>
      <c r="E84" s="250" t="s">
        <v>2027</v>
      </c>
      <c r="F84" s="250" t="s">
        <v>2037</v>
      </c>
      <c r="G84" s="250" t="s">
        <v>2038</v>
      </c>
      <c r="H84" s="250" t="s">
        <v>1386</v>
      </c>
      <c r="I84" s="415">
        <v>44166</v>
      </c>
      <c r="J84" s="432"/>
      <c r="M84" s="430" t="s">
        <v>1590</v>
      </c>
      <c r="Q84" s="416">
        <v>184651</v>
      </c>
      <c r="R84" s="433"/>
      <c r="S84" s="433" t="e">
        <f>Table16[[#This Row],[CURRENT COST ESTIMATE]]/Table16[[#This Row],[BASELINE ESTIMATE WITH ESCALATION]]</f>
        <v>#DIV/0!</v>
      </c>
      <c r="T84" s="451" t="e">
        <f>Table16[[#This Row],[Current Month EcoSys EAC (Loaded)]]/Table16[[#This Row],[BASELINE ESTIMATE WITH ESCALATION]]</f>
        <v>#DIV/0!</v>
      </c>
      <c r="U84" s="416">
        <v>0</v>
      </c>
      <c r="W84" s="430" t="s">
        <v>1591</v>
      </c>
      <c r="AB84" s="430" t="s">
        <v>2039</v>
      </c>
      <c r="AH84" s="250" t="s">
        <v>1840</v>
      </c>
      <c r="AI84" s="250" t="s">
        <v>1840</v>
      </c>
      <c r="AM84" s="460"/>
    </row>
    <row r="85" spans="1:39" hidden="1">
      <c r="B85" s="250">
        <v>81599</v>
      </c>
      <c r="C85" s="250">
        <v>122547</v>
      </c>
      <c r="D85" s="250">
        <v>0</v>
      </c>
      <c r="E85" s="250" t="s">
        <v>2027</v>
      </c>
      <c r="F85" s="250" t="s">
        <v>2040</v>
      </c>
      <c r="G85" s="250" t="s">
        <v>2041</v>
      </c>
      <c r="H85" s="250" t="s">
        <v>1386</v>
      </c>
      <c r="I85" s="415">
        <v>44910</v>
      </c>
      <c r="J85" s="432"/>
      <c r="M85" s="430" t="s">
        <v>1590</v>
      </c>
      <c r="Q85" s="416">
        <v>210533</v>
      </c>
      <c r="R85" s="433"/>
      <c r="S85" s="433" t="e">
        <f>Table16[[#This Row],[CURRENT COST ESTIMATE]]/Table16[[#This Row],[BASELINE ESTIMATE WITH ESCALATION]]</f>
        <v>#DIV/0!</v>
      </c>
      <c r="T85" s="451" t="e">
        <f>Table16[[#This Row],[Current Month EcoSys EAC (Loaded)]]/Table16[[#This Row],[BASELINE ESTIMATE WITH ESCALATION]]</f>
        <v>#DIV/0!</v>
      </c>
      <c r="W85" s="430" t="s">
        <v>1591</v>
      </c>
      <c r="AB85" s="430" t="s">
        <v>2042</v>
      </c>
      <c r="AH85" s="250" t="s">
        <v>1840</v>
      </c>
      <c r="AI85" s="250" t="s">
        <v>1840</v>
      </c>
      <c r="AM85" s="460"/>
    </row>
    <row r="86" spans="1:39" hidden="1">
      <c r="B86" s="250">
        <v>81606</v>
      </c>
      <c r="C86" s="250">
        <v>122554</v>
      </c>
      <c r="D86" s="250">
        <v>0</v>
      </c>
      <c r="E86" s="250" t="s">
        <v>2027</v>
      </c>
      <c r="F86" s="250" t="s">
        <v>2043</v>
      </c>
      <c r="G86" s="250" t="s">
        <v>2044</v>
      </c>
      <c r="H86" s="250" t="s">
        <v>1386</v>
      </c>
      <c r="J86" s="432"/>
      <c r="M86" s="430" t="s">
        <v>1590</v>
      </c>
      <c r="Q86" s="416">
        <v>483969</v>
      </c>
      <c r="R86" s="433"/>
      <c r="S86" s="433" t="e">
        <f>Table16[[#This Row],[CURRENT COST ESTIMATE]]/Table16[[#This Row],[BASELINE ESTIMATE WITH ESCALATION]]</f>
        <v>#DIV/0!</v>
      </c>
      <c r="T86" s="451" t="e">
        <f>Table16[[#This Row],[Current Month EcoSys EAC (Loaded)]]/Table16[[#This Row],[BASELINE ESTIMATE WITH ESCALATION]]</f>
        <v>#DIV/0!</v>
      </c>
      <c r="W86" s="430" t="s">
        <v>1591</v>
      </c>
      <c r="AB86" s="430" t="s">
        <v>2045</v>
      </c>
      <c r="AH86" s="250" t="s">
        <v>1840</v>
      </c>
      <c r="AI86" s="250" t="s">
        <v>1840</v>
      </c>
      <c r="AM86" s="460"/>
    </row>
    <row r="87" spans="1:39" hidden="1">
      <c r="B87" s="250">
        <v>81607</v>
      </c>
      <c r="C87" s="250">
        <v>122556</v>
      </c>
      <c r="D87" s="250">
        <v>0</v>
      </c>
      <c r="E87" s="250" t="s">
        <v>2027</v>
      </c>
      <c r="F87" s="250" t="s">
        <v>2046</v>
      </c>
      <c r="G87" s="250" t="s">
        <v>2047</v>
      </c>
      <c r="H87" s="250" t="s">
        <v>1386</v>
      </c>
      <c r="J87" s="432"/>
      <c r="M87" s="430" t="s">
        <v>1590</v>
      </c>
      <c r="Q87" s="416">
        <v>413496</v>
      </c>
      <c r="R87" s="433"/>
      <c r="S87" s="433" t="e">
        <f>Table16[[#This Row],[CURRENT COST ESTIMATE]]/Table16[[#This Row],[BASELINE ESTIMATE WITH ESCALATION]]</f>
        <v>#DIV/0!</v>
      </c>
      <c r="T87" s="451" t="e">
        <f>Table16[[#This Row],[Current Month EcoSys EAC (Loaded)]]/Table16[[#This Row],[BASELINE ESTIMATE WITH ESCALATION]]</f>
        <v>#DIV/0!</v>
      </c>
      <c r="W87" s="430" t="s">
        <v>1591</v>
      </c>
      <c r="AB87" s="430" t="s">
        <v>2048</v>
      </c>
      <c r="AH87" s="250" t="s">
        <v>1840</v>
      </c>
      <c r="AI87" s="250" t="s">
        <v>1840</v>
      </c>
      <c r="AM87" s="460"/>
    </row>
    <row r="88" spans="1:39" hidden="1">
      <c r="B88" s="250">
        <v>81608</v>
      </c>
      <c r="C88" s="250">
        <v>122558</v>
      </c>
      <c r="D88" s="250">
        <v>0</v>
      </c>
      <c r="E88" s="250" t="s">
        <v>2027</v>
      </c>
      <c r="F88" s="250" t="s">
        <v>2049</v>
      </c>
      <c r="G88" s="250" t="s">
        <v>2050</v>
      </c>
      <c r="H88" s="250" t="s">
        <v>1386</v>
      </c>
      <c r="J88" s="432"/>
      <c r="M88" s="430" t="s">
        <v>1590</v>
      </c>
      <c r="Q88" s="416">
        <v>413496</v>
      </c>
      <c r="R88" s="433"/>
      <c r="S88" s="433" t="e">
        <f>Table16[[#This Row],[CURRENT COST ESTIMATE]]/Table16[[#This Row],[BASELINE ESTIMATE WITH ESCALATION]]</f>
        <v>#DIV/0!</v>
      </c>
      <c r="T88" s="451" t="e">
        <f>Table16[[#This Row],[Current Month EcoSys EAC (Loaded)]]/Table16[[#This Row],[BASELINE ESTIMATE WITH ESCALATION]]</f>
        <v>#DIV/0!</v>
      </c>
      <c r="W88" s="430" t="s">
        <v>1591</v>
      </c>
      <c r="AB88" s="430" t="s">
        <v>2051</v>
      </c>
      <c r="AH88" s="250" t="s">
        <v>1840</v>
      </c>
      <c r="AI88" s="250" t="s">
        <v>1840</v>
      </c>
      <c r="AM88" s="460"/>
    </row>
    <row r="89" spans="1:39" hidden="1">
      <c r="B89" s="250">
        <v>81609</v>
      </c>
      <c r="C89" s="250">
        <v>122560</v>
      </c>
      <c r="D89" s="250">
        <v>0</v>
      </c>
      <c r="E89" s="250" t="s">
        <v>2027</v>
      </c>
      <c r="F89" s="250" t="s">
        <v>2052</v>
      </c>
      <c r="G89" s="250" t="s">
        <v>2053</v>
      </c>
      <c r="H89" s="250" t="s">
        <v>1386</v>
      </c>
      <c r="J89" s="432"/>
      <c r="M89" s="430" t="s">
        <v>1590</v>
      </c>
      <c r="N89" s="416" t="s">
        <v>1840</v>
      </c>
      <c r="Q89" s="416">
        <v>413496</v>
      </c>
      <c r="R89" s="433"/>
      <c r="S89" s="433" t="e">
        <f>Table16[[#This Row],[CURRENT COST ESTIMATE]]/Table16[[#This Row],[BASELINE ESTIMATE WITH ESCALATION]]</f>
        <v>#DIV/0!</v>
      </c>
      <c r="T89" s="451" t="e">
        <f>Table16[[#This Row],[Current Month EcoSys EAC (Loaded)]]/Table16[[#This Row],[BASELINE ESTIMATE WITH ESCALATION]]</f>
        <v>#DIV/0!</v>
      </c>
      <c r="W89" s="430" t="s">
        <v>1591</v>
      </c>
      <c r="AB89" s="430" t="s">
        <v>2054</v>
      </c>
      <c r="AH89" s="250" t="s">
        <v>1840</v>
      </c>
      <c r="AI89" s="250" t="s">
        <v>1840</v>
      </c>
      <c r="AM89" s="460"/>
    </row>
    <row r="90" spans="1:39" hidden="1">
      <c r="B90" s="250">
        <v>81613</v>
      </c>
      <c r="C90" s="250">
        <v>122568</v>
      </c>
      <c r="D90" s="250">
        <v>0</v>
      </c>
      <c r="E90" s="250" t="s">
        <v>2027</v>
      </c>
      <c r="F90" s="250" t="s">
        <v>2055</v>
      </c>
      <c r="G90" s="250" t="s">
        <v>2056</v>
      </c>
      <c r="H90" s="250" t="s">
        <v>1386</v>
      </c>
      <c r="I90" s="415">
        <v>44561</v>
      </c>
      <c r="J90" s="432"/>
      <c r="M90" s="430" t="s">
        <v>1590</v>
      </c>
      <c r="Q90" s="416">
        <v>14055360</v>
      </c>
      <c r="R90" s="433"/>
      <c r="S90" s="433" t="e">
        <f>Table16[[#This Row],[CURRENT COST ESTIMATE]]/Table16[[#This Row],[BASELINE ESTIMATE WITH ESCALATION]]</f>
        <v>#DIV/0!</v>
      </c>
      <c r="T90" s="451" t="e">
        <f>Table16[[#This Row],[Current Month EcoSys EAC (Loaded)]]/Table16[[#This Row],[BASELINE ESTIMATE WITH ESCALATION]]</f>
        <v>#DIV/0!</v>
      </c>
      <c r="U90" s="416">
        <v>0</v>
      </c>
      <c r="W90" s="430" t="s">
        <v>1591</v>
      </c>
      <c r="AB90" s="430" t="s">
        <v>2057</v>
      </c>
      <c r="AD90" s="250">
        <v>0.5</v>
      </c>
      <c r="AH90" s="250" t="s">
        <v>1840</v>
      </c>
      <c r="AI90" s="250" t="s">
        <v>1840</v>
      </c>
      <c r="AM90" s="460"/>
    </row>
    <row r="91" spans="1:39" hidden="1">
      <c r="A91" s="250">
        <v>210564</v>
      </c>
      <c r="B91" s="250">
        <v>81489</v>
      </c>
      <c r="C91" s="250">
        <v>122600</v>
      </c>
      <c r="D91" s="250">
        <v>0</v>
      </c>
      <c r="E91" s="250" t="s">
        <v>1866</v>
      </c>
      <c r="F91" s="250" t="s">
        <v>1727</v>
      </c>
      <c r="G91" s="250" t="s">
        <v>2058</v>
      </c>
      <c r="H91" s="250" t="s">
        <v>1386</v>
      </c>
      <c r="I91" s="415">
        <v>44561</v>
      </c>
      <c r="J91" s="432"/>
      <c r="K91" s="415">
        <v>44096</v>
      </c>
      <c r="L91" s="415">
        <v>44054</v>
      </c>
      <c r="M91" s="430" t="s">
        <v>1717</v>
      </c>
      <c r="N91" s="416">
        <v>10000</v>
      </c>
      <c r="O91" s="431">
        <v>2020</v>
      </c>
      <c r="P91" s="416">
        <v>10250</v>
      </c>
      <c r="Q91" s="416">
        <v>10000</v>
      </c>
      <c r="R91" s="433"/>
      <c r="S91" s="433">
        <f>Table16[[#This Row],[CURRENT COST ESTIMATE]]/Table16[[#This Row],[BASELINE ESTIMATE WITH ESCALATION]]</f>
        <v>0.97560975609756095</v>
      </c>
      <c r="T91" s="451">
        <f>Table16[[#This Row],[Current Month EcoSys EAC (Loaded)]]/Table16[[#This Row],[BASELINE ESTIMATE WITH ESCALATION]]</f>
        <v>0</v>
      </c>
      <c r="U91" s="416">
        <v>0</v>
      </c>
      <c r="W91" s="430" t="s">
        <v>1568</v>
      </c>
      <c r="AB91" s="430" t="s">
        <v>2059</v>
      </c>
      <c r="AH91" s="250" t="s">
        <v>1840</v>
      </c>
      <c r="AI91" s="250" t="s">
        <v>1840</v>
      </c>
      <c r="AM91" s="460"/>
    </row>
    <row r="92" spans="1:39" hidden="1">
      <c r="A92" s="250">
        <v>210630</v>
      </c>
      <c r="B92" s="250">
        <v>81490</v>
      </c>
      <c r="C92" s="250">
        <v>122601</v>
      </c>
      <c r="D92" s="250">
        <v>0</v>
      </c>
      <c r="E92" s="250" t="s">
        <v>1866</v>
      </c>
      <c r="F92" s="250" t="s">
        <v>2060</v>
      </c>
      <c r="G92" s="250" t="s">
        <v>2061</v>
      </c>
      <c r="H92" s="250" t="s">
        <v>1386</v>
      </c>
      <c r="I92" s="415">
        <v>45291</v>
      </c>
      <c r="J92" s="432"/>
      <c r="K92" s="415">
        <v>45291</v>
      </c>
      <c r="L92" s="415">
        <v>44592</v>
      </c>
      <c r="M92" s="430" t="s">
        <v>1717</v>
      </c>
      <c r="Q92" s="416">
        <v>10000</v>
      </c>
      <c r="R92" s="433"/>
      <c r="S92" s="433" t="e">
        <f>Table16[[#This Row],[CURRENT COST ESTIMATE]]/Table16[[#This Row],[BASELINE ESTIMATE WITH ESCALATION]]</f>
        <v>#DIV/0!</v>
      </c>
      <c r="T92" s="451" t="e">
        <f>Table16[[#This Row],[Current Month EcoSys EAC (Loaded)]]/Table16[[#This Row],[BASELINE ESTIMATE WITH ESCALATION]]</f>
        <v>#DIV/0!</v>
      </c>
      <c r="U92" s="416">
        <v>0</v>
      </c>
      <c r="W92" s="430" t="s">
        <v>1688</v>
      </c>
      <c r="AB92" s="430" t="s">
        <v>2062</v>
      </c>
      <c r="AH92" s="250" t="s">
        <v>1840</v>
      </c>
      <c r="AI92" s="250" t="s">
        <v>1840</v>
      </c>
      <c r="AM92" s="460"/>
    </row>
    <row r="93" spans="1:39" hidden="1">
      <c r="A93" s="250">
        <v>210562</v>
      </c>
      <c r="B93" s="250">
        <v>81628</v>
      </c>
      <c r="C93" s="250">
        <v>122602</v>
      </c>
      <c r="D93" s="250">
        <v>0</v>
      </c>
      <c r="E93" s="250" t="s">
        <v>1899</v>
      </c>
      <c r="F93" s="250" t="s">
        <v>2063</v>
      </c>
      <c r="G93" s="250" t="s">
        <v>2064</v>
      </c>
      <c r="H93" s="250" t="s">
        <v>1386</v>
      </c>
      <c r="I93" s="415">
        <v>45657</v>
      </c>
      <c r="J93" s="432"/>
      <c r="L93" s="415">
        <v>43992</v>
      </c>
      <c r="M93" s="430" t="s">
        <v>2065</v>
      </c>
      <c r="N93" s="416">
        <v>1510000</v>
      </c>
      <c r="O93" s="431">
        <v>2020</v>
      </c>
      <c r="P93" s="416">
        <v>1586443.75</v>
      </c>
      <c r="Q93" s="416">
        <v>1510000</v>
      </c>
      <c r="R93" s="433"/>
      <c r="S93" s="433">
        <f>Table16[[#This Row],[CURRENT COST ESTIMATE]]/Table16[[#This Row],[BASELINE ESTIMATE WITH ESCALATION]]</f>
        <v>0.95181439619274244</v>
      </c>
      <c r="T93" s="451">
        <f>Table16[[#This Row],[Current Month EcoSys EAC (Loaded)]]/Table16[[#This Row],[BASELINE ESTIMATE WITH ESCALATION]]</f>
        <v>0</v>
      </c>
      <c r="U93" s="416">
        <v>0</v>
      </c>
      <c r="W93" s="430" t="s">
        <v>1584</v>
      </c>
      <c r="AB93" s="430" t="s">
        <v>2066</v>
      </c>
      <c r="AH93" s="250" t="s">
        <v>1840</v>
      </c>
      <c r="AI93" s="250" t="s">
        <v>1840</v>
      </c>
      <c r="AM93" s="460"/>
    </row>
    <row r="94" spans="1:39" hidden="1">
      <c r="A94" s="250">
        <v>210565</v>
      </c>
      <c r="B94" s="250">
        <v>81481</v>
      </c>
      <c r="C94" s="250">
        <v>122622</v>
      </c>
      <c r="D94" s="250">
        <v>0</v>
      </c>
      <c r="E94" s="250" t="s">
        <v>1869</v>
      </c>
      <c r="F94" s="250" t="s">
        <v>2067</v>
      </c>
      <c r="G94" s="250" t="s">
        <v>2068</v>
      </c>
      <c r="H94" s="250" t="s">
        <v>1386</v>
      </c>
      <c r="I94" s="415">
        <v>46022</v>
      </c>
      <c r="J94" s="432"/>
      <c r="L94" s="415">
        <v>44071</v>
      </c>
      <c r="M94" s="430" t="s">
        <v>1717</v>
      </c>
      <c r="N94" s="416">
        <v>139825</v>
      </c>
      <c r="O94" s="431">
        <v>2020</v>
      </c>
      <c r="P94" s="416">
        <v>146903.640625</v>
      </c>
      <c r="Q94" s="416">
        <v>136893</v>
      </c>
      <c r="R94" s="433"/>
      <c r="S94" s="433">
        <f>Table16[[#This Row],[CURRENT COST ESTIMATE]]/Table16[[#This Row],[BASELINE ESTIMATE WITH ESCALATION]]</f>
        <v>0.93185573494019724</v>
      </c>
      <c r="T94" s="451">
        <f>Table16[[#This Row],[Current Month EcoSys EAC (Loaded)]]/Table16[[#This Row],[BASELINE ESTIMATE WITH ESCALATION]]</f>
        <v>0</v>
      </c>
      <c r="U94" s="416">
        <v>0</v>
      </c>
      <c r="W94" s="430" t="s">
        <v>1584</v>
      </c>
      <c r="AB94" s="430" t="s">
        <v>2069</v>
      </c>
      <c r="AH94" s="250" t="s">
        <v>1840</v>
      </c>
      <c r="AI94" s="250" t="s">
        <v>1840</v>
      </c>
      <c r="AM94" s="460"/>
    </row>
    <row r="95" spans="1:39" hidden="1">
      <c r="B95" s="250">
        <v>81481</v>
      </c>
      <c r="C95" s="250">
        <v>122623</v>
      </c>
      <c r="D95" s="250">
        <v>0</v>
      </c>
      <c r="E95" s="250" t="s">
        <v>1869</v>
      </c>
      <c r="F95" s="250" t="s">
        <v>2067</v>
      </c>
      <c r="G95" s="250" t="s">
        <v>2070</v>
      </c>
      <c r="H95" s="250" t="s">
        <v>1386</v>
      </c>
      <c r="I95" s="415">
        <v>46022</v>
      </c>
      <c r="J95" s="432"/>
      <c r="M95" s="430" t="s">
        <v>1590</v>
      </c>
      <c r="N95" s="416">
        <v>10000</v>
      </c>
      <c r="O95" s="431">
        <v>2020</v>
      </c>
      <c r="P95" s="416">
        <v>10506.25</v>
      </c>
      <c r="Q95" s="416">
        <v>10000</v>
      </c>
      <c r="R95" s="433"/>
      <c r="S95" s="433">
        <f>Table16[[#This Row],[CURRENT COST ESTIMATE]]/Table16[[#This Row],[BASELINE ESTIMATE WITH ESCALATION]]</f>
        <v>0.95181439619274244</v>
      </c>
      <c r="T95" s="451">
        <f>Table16[[#This Row],[Current Month EcoSys EAC (Loaded)]]/Table16[[#This Row],[BASELINE ESTIMATE WITH ESCALATION]]</f>
        <v>0</v>
      </c>
      <c r="U95" s="416">
        <v>0</v>
      </c>
      <c r="W95" s="430" t="s">
        <v>1584</v>
      </c>
      <c r="AB95" s="430" t="s">
        <v>2071</v>
      </c>
      <c r="AH95" s="250" t="s">
        <v>1840</v>
      </c>
      <c r="AI95" s="250" t="s">
        <v>1840</v>
      </c>
      <c r="AM95" s="460"/>
    </row>
    <row r="96" spans="1:39" hidden="1">
      <c r="B96" s="250">
        <v>81636</v>
      </c>
      <c r="C96" s="250">
        <v>122635</v>
      </c>
      <c r="D96" s="250">
        <v>0</v>
      </c>
      <c r="E96" s="250" t="s">
        <v>1866</v>
      </c>
      <c r="F96" s="250" t="s">
        <v>2072</v>
      </c>
      <c r="G96" s="250" t="s">
        <v>2073</v>
      </c>
      <c r="H96" s="250" t="s">
        <v>1386</v>
      </c>
      <c r="I96" s="415">
        <v>45730</v>
      </c>
      <c r="J96" s="432"/>
      <c r="M96" s="430" t="s">
        <v>1590</v>
      </c>
      <c r="Q96" s="416">
        <v>1099871</v>
      </c>
      <c r="R96" s="433"/>
      <c r="S96" s="433" t="e">
        <f>Table16[[#This Row],[CURRENT COST ESTIMATE]]/Table16[[#This Row],[BASELINE ESTIMATE WITH ESCALATION]]</f>
        <v>#DIV/0!</v>
      </c>
      <c r="T96" s="451" t="e">
        <f>Table16[[#This Row],[Current Month EcoSys EAC (Loaded)]]/Table16[[#This Row],[BASELINE ESTIMATE WITH ESCALATION]]</f>
        <v>#DIV/0!</v>
      </c>
      <c r="U96" s="416">
        <v>0</v>
      </c>
      <c r="W96" s="430" t="s">
        <v>1591</v>
      </c>
      <c r="AB96" s="430" t="s">
        <v>2074</v>
      </c>
      <c r="AH96" s="250" t="s">
        <v>1840</v>
      </c>
      <c r="AI96" s="250" t="s">
        <v>1840</v>
      </c>
      <c r="AM96" s="460"/>
    </row>
    <row r="97" spans="1:39" hidden="1">
      <c r="A97" s="250">
        <v>210606</v>
      </c>
      <c r="B97" s="250">
        <v>81636</v>
      </c>
      <c r="C97" s="250">
        <v>122637</v>
      </c>
      <c r="D97" s="250">
        <v>0</v>
      </c>
      <c r="E97" s="250" t="s">
        <v>1869</v>
      </c>
      <c r="F97" s="250" t="s">
        <v>2072</v>
      </c>
      <c r="G97" s="250" t="s">
        <v>2075</v>
      </c>
      <c r="H97" s="250" t="s">
        <v>1386</v>
      </c>
      <c r="I97" s="420"/>
      <c r="J97" s="432"/>
      <c r="K97" s="415">
        <v>45731</v>
      </c>
      <c r="L97" s="415">
        <v>44259</v>
      </c>
      <c r="M97" s="430" t="s">
        <v>1717</v>
      </c>
      <c r="N97" s="416">
        <v>16624</v>
      </c>
      <c r="O97" s="431">
        <v>2021</v>
      </c>
      <c r="P97" s="416">
        <v>17039.599999999999</v>
      </c>
      <c r="Q97" s="416">
        <v>16624.73</v>
      </c>
      <c r="R97" s="433"/>
      <c r="S97" s="433">
        <f>Table16[[#This Row],[CURRENT COST ESTIMATE]]/Table16[[#This Row],[BASELINE ESTIMATE WITH ESCALATION]]</f>
        <v>0.97565259747881417</v>
      </c>
      <c r="T97" s="451">
        <f>Table16[[#This Row],[Current Month EcoSys EAC (Loaded)]]/Table16[[#This Row],[BASELINE ESTIMATE WITH ESCALATION]]</f>
        <v>0</v>
      </c>
      <c r="U97" s="416">
        <v>0</v>
      </c>
      <c r="W97" s="430" t="s">
        <v>1591</v>
      </c>
      <c r="AB97" s="430" t="s">
        <v>2076</v>
      </c>
      <c r="AH97" s="250" t="s">
        <v>1840</v>
      </c>
      <c r="AI97" s="250" t="s">
        <v>1840</v>
      </c>
      <c r="AM97" s="460"/>
    </row>
    <row r="98" spans="1:39" hidden="1">
      <c r="B98" s="250">
        <v>81639</v>
      </c>
      <c r="C98" s="250">
        <v>122640</v>
      </c>
      <c r="D98" s="250">
        <v>0</v>
      </c>
      <c r="E98" s="250" t="s">
        <v>2027</v>
      </c>
      <c r="F98" s="250" t="s">
        <v>2077</v>
      </c>
      <c r="G98" s="250" t="s">
        <v>2077</v>
      </c>
      <c r="H98" s="250" t="s">
        <v>1386</v>
      </c>
      <c r="I98" s="415">
        <v>44547</v>
      </c>
      <c r="J98" s="432"/>
      <c r="M98" s="430" t="s">
        <v>1590</v>
      </c>
      <c r="Q98" s="416">
        <v>4578401</v>
      </c>
      <c r="R98" s="433"/>
      <c r="S98" s="433" t="e">
        <f>Table16[[#This Row],[CURRENT COST ESTIMATE]]/Table16[[#This Row],[BASELINE ESTIMATE WITH ESCALATION]]</f>
        <v>#DIV/0!</v>
      </c>
      <c r="T98" s="451" t="e">
        <f>Table16[[#This Row],[Current Month EcoSys EAC (Loaded)]]/Table16[[#This Row],[BASELINE ESTIMATE WITH ESCALATION]]</f>
        <v>#DIV/0!</v>
      </c>
      <c r="U98" s="416">
        <v>0</v>
      </c>
      <c r="W98" s="430" t="s">
        <v>1591</v>
      </c>
      <c r="AB98" s="430" t="s">
        <v>2078</v>
      </c>
      <c r="AH98" s="250" t="s">
        <v>1840</v>
      </c>
      <c r="AI98" s="250" t="s">
        <v>1840</v>
      </c>
      <c r="AM98" s="460"/>
    </row>
    <row r="99" spans="1:39" hidden="1">
      <c r="B99" s="250">
        <v>81640</v>
      </c>
      <c r="C99" s="250">
        <v>122641</v>
      </c>
      <c r="D99" s="250">
        <v>0</v>
      </c>
      <c r="E99" s="250" t="s">
        <v>2027</v>
      </c>
      <c r="F99" s="250" t="s">
        <v>2079</v>
      </c>
      <c r="G99" s="250" t="s">
        <v>2079</v>
      </c>
      <c r="H99" s="250" t="s">
        <v>1386</v>
      </c>
      <c r="I99" s="415">
        <v>44196</v>
      </c>
      <c r="J99" s="432"/>
      <c r="M99" s="430" t="s">
        <v>1590</v>
      </c>
      <c r="Q99" s="416">
        <v>697513</v>
      </c>
      <c r="R99" s="433"/>
      <c r="S99" s="433" t="e">
        <f>Table16[[#This Row],[CURRENT COST ESTIMATE]]/Table16[[#This Row],[BASELINE ESTIMATE WITH ESCALATION]]</f>
        <v>#DIV/0!</v>
      </c>
      <c r="T99" s="451" t="e">
        <f>Table16[[#This Row],[Current Month EcoSys EAC (Loaded)]]/Table16[[#This Row],[BASELINE ESTIMATE WITH ESCALATION]]</f>
        <v>#DIV/0!</v>
      </c>
      <c r="U99" s="416">
        <v>0</v>
      </c>
      <c r="W99" s="430" t="s">
        <v>1591</v>
      </c>
      <c r="AB99" s="430" t="s">
        <v>2080</v>
      </c>
      <c r="AH99" s="250" t="s">
        <v>1840</v>
      </c>
      <c r="AI99" s="250" t="s">
        <v>1840</v>
      </c>
      <c r="AM99" s="460"/>
    </row>
    <row r="100" spans="1:39" hidden="1">
      <c r="B100" s="250">
        <v>81641</v>
      </c>
      <c r="C100" s="250">
        <v>122642</v>
      </c>
      <c r="D100" s="250">
        <v>0</v>
      </c>
      <c r="E100" s="250" t="s">
        <v>2027</v>
      </c>
      <c r="F100" s="250" t="s">
        <v>2081</v>
      </c>
      <c r="G100" s="250" t="s">
        <v>2081</v>
      </c>
      <c r="H100" s="250" t="s">
        <v>1386</v>
      </c>
      <c r="J100" s="432"/>
      <c r="M100" s="430" t="s">
        <v>1590</v>
      </c>
      <c r="R100" s="433"/>
      <c r="S100" s="433" t="e">
        <f>Table16[[#This Row],[CURRENT COST ESTIMATE]]/Table16[[#This Row],[BASELINE ESTIMATE WITH ESCALATION]]</f>
        <v>#DIV/0!</v>
      </c>
      <c r="T100" s="451" t="e">
        <f>Table16[[#This Row],[Current Month EcoSys EAC (Loaded)]]/Table16[[#This Row],[BASELINE ESTIMATE WITH ESCALATION]]</f>
        <v>#DIV/0!</v>
      </c>
      <c r="W100" s="430" t="s">
        <v>1591</v>
      </c>
      <c r="AB100" s="430" t="s">
        <v>2082</v>
      </c>
      <c r="AH100" s="250" t="e">
        <v>#N/A</v>
      </c>
      <c r="AI100" s="250" t="e">
        <v>#N/A</v>
      </c>
      <c r="AM100" s="460"/>
    </row>
    <row r="101" spans="1:39" hidden="1">
      <c r="B101" s="250">
        <v>81642</v>
      </c>
      <c r="C101" s="250">
        <v>122643</v>
      </c>
      <c r="D101" s="250">
        <v>0</v>
      </c>
      <c r="E101" s="250" t="s">
        <v>2027</v>
      </c>
      <c r="F101" s="250" t="s">
        <v>2083</v>
      </c>
      <c r="G101" s="250" t="s">
        <v>2083</v>
      </c>
      <c r="H101" s="250" t="s">
        <v>1386</v>
      </c>
      <c r="J101" s="432"/>
      <c r="M101" s="430" t="s">
        <v>1590</v>
      </c>
      <c r="R101" s="433"/>
      <c r="S101" s="433" t="e">
        <f>Table16[[#This Row],[CURRENT COST ESTIMATE]]/Table16[[#This Row],[BASELINE ESTIMATE WITH ESCALATION]]</f>
        <v>#DIV/0!</v>
      </c>
      <c r="T101" s="451" t="e">
        <f>Table16[[#This Row],[Current Month EcoSys EAC (Loaded)]]/Table16[[#This Row],[BASELINE ESTIMATE WITH ESCALATION]]</f>
        <v>#DIV/0!</v>
      </c>
      <c r="W101" s="430" t="s">
        <v>1591</v>
      </c>
      <c r="AB101" s="430" t="s">
        <v>2082</v>
      </c>
      <c r="AH101" s="250" t="s">
        <v>1840</v>
      </c>
      <c r="AI101" s="250" t="s">
        <v>1840</v>
      </c>
      <c r="AM101" s="460"/>
    </row>
    <row r="102" spans="1:39" hidden="1">
      <c r="B102" s="250">
        <v>81645</v>
      </c>
      <c r="C102" s="250">
        <v>122645</v>
      </c>
      <c r="D102" s="250">
        <v>0</v>
      </c>
      <c r="E102" s="250" t="s">
        <v>2027</v>
      </c>
      <c r="F102" s="250" t="s">
        <v>2084</v>
      </c>
      <c r="G102" s="250" t="s">
        <v>2084</v>
      </c>
      <c r="H102" s="250" t="s">
        <v>1386</v>
      </c>
      <c r="I102" s="415">
        <v>44545</v>
      </c>
      <c r="J102" s="432"/>
      <c r="M102" s="430" t="s">
        <v>1590</v>
      </c>
      <c r="Q102" s="416">
        <v>4852215</v>
      </c>
      <c r="R102" s="433"/>
      <c r="S102" s="433" t="e">
        <f>Table16[[#This Row],[CURRENT COST ESTIMATE]]/Table16[[#This Row],[BASELINE ESTIMATE WITH ESCALATION]]</f>
        <v>#DIV/0!</v>
      </c>
      <c r="T102" s="451" t="e">
        <f>Table16[[#This Row],[Current Month EcoSys EAC (Loaded)]]/Table16[[#This Row],[BASELINE ESTIMATE WITH ESCALATION]]</f>
        <v>#DIV/0!</v>
      </c>
      <c r="U102" s="416">
        <v>0</v>
      </c>
      <c r="W102" s="430" t="s">
        <v>1591</v>
      </c>
      <c r="AB102" s="430" t="s">
        <v>2085</v>
      </c>
      <c r="AE102" s="250">
        <v>13</v>
      </c>
      <c r="AH102" s="250" t="s">
        <v>1840</v>
      </c>
      <c r="AI102" s="250" t="s">
        <v>1840</v>
      </c>
      <c r="AM102" s="460"/>
    </row>
    <row r="103" spans="1:39" hidden="1">
      <c r="B103" s="250">
        <v>81644</v>
      </c>
      <c r="C103" s="250">
        <v>122646</v>
      </c>
      <c r="D103" s="250">
        <v>0</v>
      </c>
      <c r="E103" s="250" t="s">
        <v>2027</v>
      </c>
      <c r="F103" s="250" t="s">
        <v>2086</v>
      </c>
      <c r="G103" s="250" t="s">
        <v>2086</v>
      </c>
      <c r="H103" s="250" t="s">
        <v>1386</v>
      </c>
      <c r="I103" s="415">
        <v>44180</v>
      </c>
      <c r="J103" s="432"/>
      <c r="M103" s="430" t="s">
        <v>1590</v>
      </c>
      <c r="Q103" s="416">
        <v>968567</v>
      </c>
      <c r="R103" s="433"/>
      <c r="S103" s="433" t="e">
        <f>Table16[[#This Row],[CURRENT COST ESTIMATE]]/Table16[[#This Row],[BASELINE ESTIMATE WITH ESCALATION]]</f>
        <v>#DIV/0!</v>
      </c>
      <c r="T103" s="451" t="e">
        <f>Table16[[#This Row],[Current Month EcoSys EAC (Loaded)]]/Table16[[#This Row],[BASELINE ESTIMATE WITH ESCALATION]]</f>
        <v>#DIV/0!</v>
      </c>
      <c r="U103" s="416">
        <v>0</v>
      </c>
      <c r="W103" s="430" t="s">
        <v>1591</v>
      </c>
      <c r="AB103" s="430" t="s">
        <v>2087</v>
      </c>
      <c r="AH103" s="250" t="s">
        <v>1840</v>
      </c>
      <c r="AI103" s="250" t="s">
        <v>1840</v>
      </c>
      <c r="AM103" s="460"/>
    </row>
    <row r="104" spans="1:39" hidden="1">
      <c r="B104" s="250">
        <v>81646</v>
      </c>
      <c r="C104" s="250">
        <v>122647</v>
      </c>
      <c r="D104" s="250">
        <v>0</v>
      </c>
      <c r="E104" s="250" t="s">
        <v>2027</v>
      </c>
      <c r="F104" s="250" t="s">
        <v>2088</v>
      </c>
      <c r="G104" s="250" t="s">
        <v>2088</v>
      </c>
      <c r="H104" s="250" t="s">
        <v>1386</v>
      </c>
      <c r="I104" s="415">
        <v>44196</v>
      </c>
      <c r="J104" s="432"/>
      <c r="M104" s="430" t="s">
        <v>1590</v>
      </c>
      <c r="Q104" s="416">
        <v>5943138</v>
      </c>
      <c r="R104" s="433"/>
      <c r="S104" s="433" t="e">
        <f>Table16[[#This Row],[CURRENT COST ESTIMATE]]/Table16[[#This Row],[BASELINE ESTIMATE WITH ESCALATION]]</f>
        <v>#DIV/0!</v>
      </c>
      <c r="T104" s="451" t="e">
        <f>Table16[[#This Row],[Current Month EcoSys EAC (Loaded)]]/Table16[[#This Row],[BASELINE ESTIMATE WITH ESCALATION]]</f>
        <v>#DIV/0!</v>
      </c>
      <c r="U104" s="416">
        <v>0</v>
      </c>
      <c r="W104" s="430" t="s">
        <v>1591</v>
      </c>
      <c r="AB104" s="430" t="s">
        <v>2089</v>
      </c>
      <c r="AH104" s="250" t="s">
        <v>1840</v>
      </c>
      <c r="AI104" s="250" t="s">
        <v>1840</v>
      </c>
      <c r="AM104" s="460"/>
    </row>
    <row r="105" spans="1:39" hidden="1">
      <c r="B105" s="250">
        <v>81647</v>
      </c>
      <c r="C105" s="250">
        <v>122648</v>
      </c>
      <c r="D105" s="250">
        <v>0</v>
      </c>
      <c r="E105" s="250" t="s">
        <v>2027</v>
      </c>
      <c r="F105" s="250" t="s">
        <v>2090</v>
      </c>
      <c r="G105" s="250" t="s">
        <v>2090</v>
      </c>
      <c r="H105" s="250" t="s">
        <v>1386</v>
      </c>
      <c r="I105" s="415">
        <v>44497</v>
      </c>
      <c r="J105" s="432"/>
      <c r="M105" s="430" t="s">
        <v>1590</v>
      </c>
      <c r="Q105" s="416">
        <v>3318135</v>
      </c>
      <c r="R105" s="433"/>
      <c r="S105" s="433" t="e">
        <f>Table16[[#This Row],[CURRENT COST ESTIMATE]]/Table16[[#This Row],[BASELINE ESTIMATE WITH ESCALATION]]</f>
        <v>#DIV/0!</v>
      </c>
      <c r="T105" s="451" t="e">
        <f>Table16[[#This Row],[Current Month EcoSys EAC (Loaded)]]/Table16[[#This Row],[BASELINE ESTIMATE WITH ESCALATION]]</f>
        <v>#DIV/0!</v>
      </c>
      <c r="U105" s="416">
        <v>0</v>
      </c>
      <c r="W105" s="430" t="s">
        <v>1591</v>
      </c>
      <c r="AB105" s="430" t="s">
        <v>2091</v>
      </c>
      <c r="AH105" s="250" t="s">
        <v>1840</v>
      </c>
      <c r="AI105" s="250" t="s">
        <v>1840</v>
      </c>
      <c r="AM105" s="460"/>
    </row>
    <row r="106" spans="1:39" hidden="1">
      <c r="B106" s="250">
        <v>81655</v>
      </c>
      <c r="C106" s="250">
        <v>122662</v>
      </c>
      <c r="D106" s="250">
        <v>0</v>
      </c>
      <c r="E106" s="250" t="s">
        <v>1866</v>
      </c>
      <c r="F106" s="250" t="s">
        <v>2092</v>
      </c>
      <c r="G106" s="250" t="s">
        <v>2093</v>
      </c>
      <c r="H106" s="250" t="s">
        <v>1386</v>
      </c>
      <c r="J106" s="432"/>
      <c r="M106" s="430" t="s">
        <v>1590</v>
      </c>
      <c r="Q106" s="416">
        <v>15000</v>
      </c>
      <c r="R106" s="433"/>
      <c r="S106" s="433" t="e">
        <f>Table16[[#This Row],[CURRENT COST ESTIMATE]]/Table16[[#This Row],[BASELINE ESTIMATE WITH ESCALATION]]</f>
        <v>#DIV/0!</v>
      </c>
      <c r="T106" s="451" t="e">
        <f>Table16[[#This Row],[Current Month EcoSys EAC (Loaded)]]/Table16[[#This Row],[BASELINE ESTIMATE WITH ESCALATION]]</f>
        <v>#DIV/0!</v>
      </c>
      <c r="U106" s="416">
        <v>0</v>
      </c>
      <c r="W106" s="430" t="s">
        <v>1591</v>
      </c>
      <c r="AB106" s="430" t="s">
        <v>2094</v>
      </c>
      <c r="AH106" s="250" t="s">
        <v>1840</v>
      </c>
      <c r="AI106" s="250" t="s">
        <v>1840</v>
      </c>
      <c r="AM106" s="460"/>
    </row>
    <row r="107" spans="1:39" ht="15" customHeight="1">
      <c r="A107" s="250">
        <v>210623</v>
      </c>
      <c r="B107" s="250">
        <v>81500</v>
      </c>
      <c r="C107" s="250">
        <v>112360</v>
      </c>
      <c r="D107" s="250" t="s">
        <v>1610</v>
      </c>
      <c r="E107" s="250" t="s">
        <v>1219</v>
      </c>
      <c r="F107" s="430" t="s">
        <v>1612</v>
      </c>
      <c r="G107" s="430" t="s">
        <v>1613</v>
      </c>
      <c r="H107" s="430" t="s">
        <v>1215</v>
      </c>
      <c r="I107" s="415">
        <v>46143</v>
      </c>
      <c r="J107" s="432">
        <v>46143</v>
      </c>
      <c r="K107" s="415">
        <v>44348</v>
      </c>
      <c r="L107" s="415">
        <v>44505</v>
      </c>
      <c r="M107" s="430" t="s">
        <v>1578</v>
      </c>
      <c r="N107" s="416">
        <v>41100000</v>
      </c>
      <c r="O107" s="431">
        <v>2020</v>
      </c>
      <c r="P107" s="416">
        <v>45366710</v>
      </c>
      <c r="Q107" s="416">
        <v>51602926</v>
      </c>
      <c r="R107" s="498">
        <v>51602926</v>
      </c>
      <c r="S107" s="475">
        <f>Table16[[#This Row],[CURRENT COST ESTIMATE]]/Table16[[#This Row],[BASELINE ESTIMATE WITH ESCALATION]]</f>
        <v>1.137462381556873</v>
      </c>
      <c r="T107" s="475">
        <f>Table16[[#This Row],[Current Month EcoSys EAC (Loaded)]]/Table16[[#This Row],[BASELINE ESTIMATE WITH ESCALATION]]</f>
        <v>1.137462381556873</v>
      </c>
      <c r="U107" s="416">
        <v>0</v>
      </c>
      <c r="W107" s="430" t="s">
        <v>1568</v>
      </c>
      <c r="X107" s="430">
        <v>509783</v>
      </c>
      <c r="Y107" s="430" t="s">
        <v>1660</v>
      </c>
      <c r="AB107" s="430" t="s">
        <v>2018</v>
      </c>
      <c r="AC107" s="437">
        <v>138</v>
      </c>
      <c r="AD107" s="437">
        <v>1.56</v>
      </c>
      <c r="AE107" s="437"/>
      <c r="AH107" s="250" t="s">
        <v>1564</v>
      </c>
      <c r="AJ107" s="250" t="s">
        <v>1564</v>
      </c>
      <c r="AK107" s="434" t="s">
        <v>2019</v>
      </c>
      <c r="AL107" s="430" t="s">
        <v>2795</v>
      </c>
      <c r="AM107" s="460"/>
    </row>
    <row r="108" spans="1:39">
      <c r="A108" s="250">
        <v>210627</v>
      </c>
      <c r="B108" s="250">
        <v>81717</v>
      </c>
      <c r="C108" s="250">
        <v>122796</v>
      </c>
      <c r="D108" s="250" t="s">
        <v>1755</v>
      </c>
      <c r="E108" s="250" t="s">
        <v>1219</v>
      </c>
      <c r="F108" s="430" t="s">
        <v>1681</v>
      </c>
      <c r="G108" s="430" t="s">
        <v>1682</v>
      </c>
      <c r="H108" s="430" t="s">
        <v>1354</v>
      </c>
      <c r="I108" s="415">
        <v>46143</v>
      </c>
      <c r="J108" s="432">
        <v>45939</v>
      </c>
      <c r="K108" s="415">
        <v>44562</v>
      </c>
      <c r="L108" s="415">
        <v>44505</v>
      </c>
      <c r="M108" s="430" t="s">
        <v>1676</v>
      </c>
      <c r="N108" s="416">
        <v>6275764</v>
      </c>
      <c r="O108" s="431">
        <v>2023</v>
      </c>
      <c r="P108" s="416">
        <v>6432658</v>
      </c>
      <c r="Q108" s="416">
        <v>8323241</v>
      </c>
      <c r="R108" s="433">
        <v>7446004.2700000005</v>
      </c>
      <c r="S108" s="475">
        <f>Table16[[#This Row],[CURRENT COST ESTIMATE]]/Table16[[#This Row],[BASELINE ESTIMATE WITH ESCALATION]]</f>
        <v>1.2939038574722921</v>
      </c>
      <c r="T108" s="475">
        <f>Table16[[#This Row],[Current Month EcoSys EAC (Loaded)]]/Table16[[#This Row],[BASELINE ESTIMATE WITH ESCALATION]]</f>
        <v>1.1575315009751801</v>
      </c>
      <c r="U108" s="416">
        <v>0</v>
      </c>
      <c r="W108" s="462" t="s">
        <v>1568</v>
      </c>
      <c r="X108" s="430">
        <v>511553</v>
      </c>
      <c r="Y108" s="430" t="s">
        <v>1683</v>
      </c>
      <c r="AB108" s="430" t="s">
        <v>2592</v>
      </c>
      <c r="AC108" s="437">
        <v>345</v>
      </c>
      <c r="AD108" s="437">
        <v>0.2</v>
      </c>
      <c r="AE108" s="437"/>
      <c r="AH108" s="250" t="s">
        <v>1564</v>
      </c>
      <c r="AK108" s="434" t="s">
        <v>2593</v>
      </c>
      <c r="AL108" s="462" t="s">
        <v>2806</v>
      </c>
      <c r="AM108" s="460"/>
    </row>
    <row r="109" spans="1:39" hidden="1">
      <c r="A109" s="250">
        <v>210631</v>
      </c>
      <c r="B109" s="250">
        <v>81657</v>
      </c>
      <c r="C109" s="250">
        <v>122667</v>
      </c>
      <c r="D109" s="250" t="e">
        <v>#N/A</v>
      </c>
      <c r="E109" s="250" t="s">
        <v>1866</v>
      </c>
      <c r="F109" s="250" t="s">
        <v>2101</v>
      </c>
      <c r="G109" s="250" t="s">
        <v>2102</v>
      </c>
      <c r="H109" s="250" t="s">
        <v>1386</v>
      </c>
      <c r="I109" s="415">
        <v>46022</v>
      </c>
      <c r="J109" s="432"/>
      <c r="K109" s="415">
        <v>46022</v>
      </c>
      <c r="L109" s="415">
        <v>44592</v>
      </c>
      <c r="M109" s="430" t="s">
        <v>1717</v>
      </c>
      <c r="Q109" s="416">
        <v>15000</v>
      </c>
      <c r="R109" s="433"/>
      <c r="S109" s="433" t="e">
        <f>Table16[[#This Row],[CURRENT COST ESTIMATE]]/Table16[[#This Row],[BASELINE ESTIMATE WITH ESCALATION]]</f>
        <v>#DIV/0!</v>
      </c>
      <c r="T109" s="451" t="e">
        <f>Table16[[#This Row],[Current Month EcoSys EAC (Loaded)]]/Table16[[#This Row],[BASELINE ESTIMATE WITH ESCALATION]]</f>
        <v>#DIV/0!</v>
      </c>
      <c r="U109" s="416">
        <v>0</v>
      </c>
      <c r="W109" s="430" t="s">
        <v>1591</v>
      </c>
      <c r="AB109" s="430" t="s">
        <v>2103</v>
      </c>
      <c r="AH109" s="250" t="s">
        <v>1840</v>
      </c>
      <c r="AI109" s="250" t="s">
        <v>1840</v>
      </c>
      <c r="AM109" s="460"/>
    </row>
    <row r="110" spans="1:39" hidden="1">
      <c r="B110" s="250">
        <v>81658</v>
      </c>
      <c r="C110" s="250">
        <v>122669</v>
      </c>
      <c r="D110" s="250">
        <v>0</v>
      </c>
      <c r="E110" s="250" t="s">
        <v>1894</v>
      </c>
      <c r="F110" s="250" t="s">
        <v>2104</v>
      </c>
      <c r="G110" s="250" t="s">
        <v>2105</v>
      </c>
      <c r="H110" s="250" t="s">
        <v>1386</v>
      </c>
      <c r="I110" s="415">
        <v>45838</v>
      </c>
      <c r="J110" s="432"/>
      <c r="M110" s="430" t="s">
        <v>1590</v>
      </c>
      <c r="Q110" s="416">
        <v>2776827</v>
      </c>
      <c r="R110" s="433"/>
      <c r="S110" s="433" t="e">
        <f>Table16[[#This Row],[CURRENT COST ESTIMATE]]/Table16[[#This Row],[BASELINE ESTIMATE WITH ESCALATION]]</f>
        <v>#DIV/0!</v>
      </c>
      <c r="T110" s="451" t="e">
        <f>Table16[[#This Row],[Current Month EcoSys EAC (Loaded)]]/Table16[[#This Row],[BASELINE ESTIMATE WITH ESCALATION]]</f>
        <v>#DIV/0!</v>
      </c>
      <c r="U110" s="416">
        <v>0</v>
      </c>
      <c r="W110" s="430" t="s">
        <v>1591</v>
      </c>
      <c r="AB110" s="430" t="s">
        <v>2106</v>
      </c>
      <c r="AH110" s="250" t="s">
        <v>1840</v>
      </c>
      <c r="AI110" s="250" t="s">
        <v>1840</v>
      </c>
      <c r="AM110" s="460"/>
    </row>
    <row r="111" spans="1:39" hidden="1">
      <c r="B111" s="250">
        <v>81660</v>
      </c>
      <c r="C111" s="250">
        <v>122673</v>
      </c>
      <c r="D111" s="250">
        <v>0</v>
      </c>
      <c r="E111" s="250" t="s">
        <v>1869</v>
      </c>
      <c r="F111" s="250" t="s">
        <v>2107</v>
      </c>
      <c r="G111" s="250" t="s">
        <v>2108</v>
      </c>
      <c r="H111" s="250" t="s">
        <v>1386</v>
      </c>
      <c r="I111" s="415">
        <v>44733</v>
      </c>
      <c r="J111" s="432"/>
      <c r="M111" s="430" t="s">
        <v>1590</v>
      </c>
      <c r="Q111" s="416">
        <v>20000</v>
      </c>
      <c r="R111" s="433"/>
      <c r="S111" s="433" t="e">
        <f>Table16[[#This Row],[CURRENT COST ESTIMATE]]/Table16[[#This Row],[BASELINE ESTIMATE WITH ESCALATION]]</f>
        <v>#DIV/0!</v>
      </c>
      <c r="T111" s="451" t="e">
        <f>Table16[[#This Row],[Current Month EcoSys EAC (Loaded)]]/Table16[[#This Row],[BASELINE ESTIMATE WITH ESCALATION]]</f>
        <v>#DIV/0!</v>
      </c>
      <c r="U111" s="416">
        <v>0</v>
      </c>
      <c r="W111" s="430" t="s">
        <v>1584</v>
      </c>
      <c r="AB111" s="430" t="s">
        <v>2109</v>
      </c>
      <c r="AH111" s="250" t="s">
        <v>1840</v>
      </c>
      <c r="AI111" s="250" t="s">
        <v>1840</v>
      </c>
      <c r="AM111" s="460"/>
    </row>
    <row r="112" spans="1:39" hidden="1">
      <c r="A112" s="250">
        <v>210612</v>
      </c>
      <c r="B112" s="250">
        <v>81660</v>
      </c>
      <c r="C112" s="250">
        <v>122674</v>
      </c>
      <c r="D112" s="250">
        <v>0</v>
      </c>
      <c r="E112" s="250" t="s">
        <v>1866</v>
      </c>
      <c r="F112" s="250" t="s">
        <v>2107</v>
      </c>
      <c r="G112" s="250" t="s">
        <v>2110</v>
      </c>
      <c r="H112" s="250" t="s">
        <v>1386</v>
      </c>
      <c r="I112" s="415">
        <v>45200</v>
      </c>
      <c r="J112" s="432"/>
      <c r="K112" s="415">
        <v>45200</v>
      </c>
      <c r="L112" s="415">
        <v>44355</v>
      </c>
      <c r="M112" s="430" t="s">
        <v>1717</v>
      </c>
      <c r="N112" s="416">
        <v>15000</v>
      </c>
      <c r="O112" s="431">
        <v>2021</v>
      </c>
      <c r="P112" s="416">
        <v>15375</v>
      </c>
      <c r="Q112" s="416">
        <v>15000</v>
      </c>
      <c r="R112" s="433"/>
      <c r="S112" s="433">
        <f>Table16[[#This Row],[CURRENT COST ESTIMATE]]/Table16[[#This Row],[BASELINE ESTIMATE WITH ESCALATION]]</f>
        <v>0.97560975609756095</v>
      </c>
      <c r="T112" s="451">
        <f>Table16[[#This Row],[Current Month EcoSys EAC (Loaded)]]/Table16[[#This Row],[BASELINE ESTIMATE WITH ESCALATION]]</f>
        <v>0</v>
      </c>
      <c r="U112" s="416">
        <v>0</v>
      </c>
      <c r="W112" s="430" t="s">
        <v>1591</v>
      </c>
      <c r="AB112" s="430" t="s">
        <v>2111</v>
      </c>
      <c r="AH112" s="250" t="s">
        <v>1840</v>
      </c>
      <c r="AI112" s="250" t="s">
        <v>1840</v>
      </c>
      <c r="AM112" s="460"/>
    </row>
    <row r="113" spans="1:39" hidden="1">
      <c r="B113" s="250">
        <v>81661</v>
      </c>
      <c r="C113" s="250">
        <v>122676</v>
      </c>
      <c r="D113" s="250">
        <v>0</v>
      </c>
      <c r="E113" s="250" t="s">
        <v>1869</v>
      </c>
      <c r="F113" s="250" t="s">
        <v>2112</v>
      </c>
      <c r="G113" s="250" t="s">
        <v>2113</v>
      </c>
      <c r="H113" s="250" t="s">
        <v>1386</v>
      </c>
      <c r="I113" s="415">
        <v>44733</v>
      </c>
      <c r="J113" s="432"/>
      <c r="M113" s="430" t="s">
        <v>1590</v>
      </c>
      <c r="Q113" s="416">
        <v>810255</v>
      </c>
      <c r="R113" s="433"/>
      <c r="S113" s="433" t="e">
        <f>Table16[[#This Row],[CURRENT COST ESTIMATE]]/Table16[[#This Row],[BASELINE ESTIMATE WITH ESCALATION]]</f>
        <v>#DIV/0!</v>
      </c>
      <c r="T113" s="451" t="e">
        <f>Table16[[#This Row],[Current Month EcoSys EAC (Loaded)]]/Table16[[#This Row],[BASELINE ESTIMATE WITH ESCALATION]]</f>
        <v>#DIV/0!</v>
      </c>
      <c r="U113" s="416">
        <v>0</v>
      </c>
      <c r="W113" s="430" t="s">
        <v>1584</v>
      </c>
      <c r="AB113" s="430" t="s">
        <v>2114</v>
      </c>
      <c r="AH113" s="250" t="s">
        <v>1840</v>
      </c>
      <c r="AI113" s="250" t="s">
        <v>1840</v>
      </c>
      <c r="AM113" s="460"/>
    </row>
    <row r="114" spans="1:39" hidden="1">
      <c r="B114" s="250">
        <v>81662</v>
      </c>
      <c r="C114" s="250">
        <v>122677</v>
      </c>
      <c r="D114" s="250">
        <v>0</v>
      </c>
      <c r="E114" s="250" t="s">
        <v>1905</v>
      </c>
      <c r="F114" s="250" t="s">
        <v>2115</v>
      </c>
      <c r="G114" s="250" t="s">
        <v>2116</v>
      </c>
      <c r="H114" s="250" t="s">
        <v>1386</v>
      </c>
      <c r="I114" s="415">
        <v>45323</v>
      </c>
      <c r="J114" s="432"/>
      <c r="M114" s="430" t="s">
        <v>1590</v>
      </c>
      <c r="R114" s="433"/>
      <c r="S114" s="433" t="e">
        <f>Table16[[#This Row],[CURRENT COST ESTIMATE]]/Table16[[#This Row],[BASELINE ESTIMATE WITH ESCALATION]]</f>
        <v>#DIV/0!</v>
      </c>
      <c r="T114" s="451" t="e">
        <f>Table16[[#This Row],[Current Month EcoSys EAC (Loaded)]]/Table16[[#This Row],[BASELINE ESTIMATE WITH ESCALATION]]</f>
        <v>#DIV/0!</v>
      </c>
      <c r="W114" s="430" t="s">
        <v>1591</v>
      </c>
      <c r="AB114" s="430" t="s">
        <v>2117</v>
      </c>
      <c r="AH114" s="250" t="s">
        <v>1840</v>
      </c>
      <c r="AI114" s="250" t="s">
        <v>1840</v>
      </c>
      <c r="AM114" s="460"/>
    </row>
    <row r="115" spans="1:39" hidden="1">
      <c r="B115" s="250">
        <v>81662</v>
      </c>
      <c r="C115" s="250">
        <v>122678</v>
      </c>
      <c r="D115" s="250">
        <v>0</v>
      </c>
      <c r="E115" s="250" t="s">
        <v>1905</v>
      </c>
      <c r="F115" s="250" t="s">
        <v>2115</v>
      </c>
      <c r="G115" s="250" t="s">
        <v>2118</v>
      </c>
      <c r="H115" s="250" t="s">
        <v>1386</v>
      </c>
      <c r="I115" s="415">
        <v>45323</v>
      </c>
      <c r="J115" s="432"/>
      <c r="M115" s="430" t="s">
        <v>1590</v>
      </c>
      <c r="R115" s="433"/>
      <c r="S115" s="433" t="e">
        <f>Table16[[#This Row],[CURRENT COST ESTIMATE]]/Table16[[#This Row],[BASELINE ESTIMATE WITH ESCALATION]]</f>
        <v>#DIV/0!</v>
      </c>
      <c r="T115" s="451" t="e">
        <f>Table16[[#This Row],[Current Month EcoSys EAC (Loaded)]]/Table16[[#This Row],[BASELINE ESTIMATE WITH ESCALATION]]</f>
        <v>#DIV/0!</v>
      </c>
      <c r="W115" s="430" t="s">
        <v>1591</v>
      </c>
      <c r="AB115" s="430" t="s">
        <v>2119</v>
      </c>
      <c r="AH115" s="250" t="s">
        <v>1840</v>
      </c>
      <c r="AI115" s="250" t="s">
        <v>1840</v>
      </c>
      <c r="AM115" s="460"/>
    </row>
    <row r="116" spans="1:39" hidden="1">
      <c r="B116" s="250">
        <v>81665</v>
      </c>
      <c r="C116" s="250">
        <v>122684</v>
      </c>
      <c r="D116" s="250">
        <v>0</v>
      </c>
      <c r="E116" s="250" t="s">
        <v>1970</v>
      </c>
      <c r="F116" s="250" t="s">
        <v>2120</v>
      </c>
      <c r="G116" s="250" t="s">
        <v>2121</v>
      </c>
      <c r="H116" s="250" t="s">
        <v>1386</v>
      </c>
      <c r="I116" s="415">
        <v>45204</v>
      </c>
      <c r="J116" s="432"/>
      <c r="M116" s="430" t="s">
        <v>1590</v>
      </c>
      <c r="Q116" s="416">
        <v>1636796</v>
      </c>
      <c r="R116" s="433"/>
      <c r="S116" s="433" t="e">
        <f>Table16[[#This Row],[CURRENT COST ESTIMATE]]/Table16[[#This Row],[BASELINE ESTIMATE WITH ESCALATION]]</f>
        <v>#DIV/0!</v>
      </c>
      <c r="T116" s="451" t="e">
        <f>Table16[[#This Row],[Current Month EcoSys EAC (Loaded)]]/Table16[[#This Row],[BASELINE ESTIMATE WITH ESCALATION]]</f>
        <v>#DIV/0!</v>
      </c>
      <c r="U116" s="416">
        <v>0</v>
      </c>
      <c r="W116" s="430" t="s">
        <v>1591</v>
      </c>
      <c r="AB116" s="430" t="s">
        <v>2122</v>
      </c>
      <c r="AH116" s="250" t="s">
        <v>1840</v>
      </c>
      <c r="AI116" s="250" t="s">
        <v>1840</v>
      </c>
      <c r="AM116" s="460"/>
    </row>
    <row r="117" spans="1:39" hidden="1">
      <c r="B117" s="250">
        <v>81665</v>
      </c>
      <c r="C117" s="250">
        <v>122687</v>
      </c>
      <c r="D117" s="250">
        <v>0</v>
      </c>
      <c r="E117" s="250" t="s">
        <v>1970</v>
      </c>
      <c r="F117" s="250" t="s">
        <v>2120</v>
      </c>
      <c r="G117" s="250" t="s">
        <v>2123</v>
      </c>
      <c r="H117" s="250" t="s">
        <v>1386</v>
      </c>
      <c r="I117" s="415">
        <v>45204</v>
      </c>
      <c r="J117" s="432"/>
      <c r="M117" s="430" t="s">
        <v>1590</v>
      </c>
      <c r="Q117" s="416">
        <v>2155837</v>
      </c>
      <c r="R117" s="433"/>
      <c r="S117" s="433" t="e">
        <f>Table16[[#This Row],[CURRENT COST ESTIMATE]]/Table16[[#This Row],[BASELINE ESTIMATE WITH ESCALATION]]</f>
        <v>#DIV/0!</v>
      </c>
      <c r="T117" s="451" t="e">
        <f>Table16[[#This Row],[Current Month EcoSys EAC (Loaded)]]/Table16[[#This Row],[BASELINE ESTIMATE WITH ESCALATION]]</f>
        <v>#DIV/0!</v>
      </c>
      <c r="U117" s="416">
        <v>0</v>
      </c>
      <c r="W117" s="430" t="s">
        <v>1591</v>
      </c>
      <c r="AB117" s="430" t="s">
        <v>2124</v>
      </c>
      <c r="AH117" s="250" t="s">
        <v>1840</v>
      </c>
      <c r="AI117" s="250" t="s">
        <v>1840</v>
      </c>
      <c r="AM117" s="460"/>
    </row>
    <row r="118" spans="1:39" hidden="1">
      <c r="B118" s="250">
        <v>81666</v>
      </c>
      <c r="C118" s="250">
        <v>122688</v>
      </c>
      <c r="D118" s="250">
        <v>0</v>
      </c>
      <c r="E118" s="250" t="s">
        <v>1899</v>
      </c>
      <c r="F118" s="250" t="s">
        <v>2125</v>
      </c>
      <c r="G118" s="250" t="s">
        <v>2126</v>
      </c>
      <c r="H118" s="250" t="s">
        <v>1386</v>
      </c>
      <c r="I118" s="415">
        <v>45168</v>
      </c>
      <c r="J118" s="432"/>
      <c r="M118" s="430" t="s">
        <v>1590</v>
      </c>
      <c r="Q118" s="416">
        <v>644488</v>
      </c>
      <c r="R118" s="433"/>
      <c r="S118" s="433" t="e">
        <f>Table16[[#This Row],[CURRENT COST ESTIMATE]]/Table16[[#This Row],[BASELINE ESTIMATE WITH ESCALATION]]</f>
        <v>#DIV/0!</v>
      </c>
      <c r="T118" s="451" t="e">
        <f>Table16[[#This Row],[Current Month EcoSys EAC (Loaded)]]/Table16[[#This Row],[BASELINE ESTIMATE WITH ESCALATION]]</f>
        <v>#DIV/0!</v>
      </c>
      <c r="U118" s="416">
        <v>0</v>
      </c>
      <c r="W118" s="430" t="s">
        <v>1584</v>
      </c>
      <c r="AB118" s="430" t="s">
        <v>2127</v>
      </c>
      <c r="AH118" s="250" t="s">
        <v>1840</v>
      </c>
      <c r="AI118" s="250" t="s">
        <v>1840</v>
      </c>
      <c r="AM118" s="460"/>
    </row>
    <row r="119" spans="1:39" hidden="1">
      <c r="B119" s="250">
        <v>81670</v>
      </c>
      <c r="C119" s="250">
        <v>122791</v>
      </c>
      <c r="D119" s="250">
        <v>0</v>
      </c>
      <c r="E119" s="250" t="s">
        <v>1866</v>
      </c>
      <c r="F119" s="250" t="s">
        <v>2128</v>
      </c>
      <c r="G119" s="250" t="s">
        <v>2129</v>
      </c>
      <c r="H119" s="250" t="s">
        <v>1386</v>
      </c>
      <c r="I119" s="415">
        <v>46022</v>
      </c>
      <c r="J119" s="432"/>
      <c r="M119" s="430" t="s">
        <v>1590</v>
      </c>
      <c r="Q119" s="416">
        <v>68725000</v>
      </c>
      <c r="R119" s="433"/>
      <c r="S119" s="433" t="e">
        <f>Table16[[#This Row],[CURRENT COST ESTIMATE]]/Table16[[#This Row],[BASELINE ESTIMATE WITH ESCALATION]]</f>
        <v>#DIV/0!</v>
      </c>
      <c r="T119" s="451" t="e">
        <f>Table16[[#This Row],[Current Month EcoSys EAC (Loaded)]]/Table16[[#This Row],[BASELINE ESTIMATE WITH ESCALATION]]</f>
        <v>#DIV/0!</v>
      </c>
      <c r="U119" s="416">
        <v>0</v>
      </c>
      <c r="W119" s="430" t="s">
        <v>1591</v>
      </c>
      <c r="AB119" s="430" t="s">
        <v>2130</v>
      </c>
      <c r="AH119" s="250" t="s">
        <v>1840</v>
      </c>
      <c r="AI119" s="250" t="s">
        <v>1840</v>
      </c>
      <c r="AM119" s="460"/>
    </row>
    <row r="120" spans="1:39" hidden="1">
      <c r="B120" s="250">
        <v>81670</v>
      </c>
      <c r="C120" s="250">
        <v>122792</v>
      </c>
      <c r="D120" s="250">
        <v>0</v>
      </c>
      <c r="E120" s="250" t="s">
        <v>1869</v>
      </c>
      <c r="F120" s="250" t="s">
        <v>2128</v>
      </c>
      <c r="G120" s="250" t="s">
        <v>2131</v>
      </c>
      <c r="H120" s="250" t="s">
        <v>1386</v>
      </c>
      <c r="J120" s="432"/>
      <c r="M120" s="430" t="s">
        <v>1590</v>
      </c>
      <c r="Q120" s="416">
        <v>9204586</v>
      </c>
      <c r="R120" s="433"/>
      <c r="S120" s="433" t="e">
        <f>Table16[[#This Row],[CURRENT COST ESTIMATE]]/Table16[[#This Row],[BASELINE ESTIMATE WITH ESCALATION]]</f>
        <v>#DIV/0!</v>
      </c>
      <c r="T120" s="451" t="e">
        <f>Table16[[#This Row],[Current Month EcoSys EAC (Loaded)]]/Table16[[#This Row],[BASELINE ESTIMATE WITH ESCALATION]]</f>
        <v>#DIV/0!</v>
      </c>
      <c r="U120" s="416">
        <v>0</v>
      </c>
      <c r="W120" s="430" t="s">
        <v>1591</v>
      </c>
      <c r="AB120" s="430" t="s">
        <v>2132</v>
      </c>
      <c r="AH120" s="250" t="s">
        <v>1840</v>
      </c>
      <c r="AI120" s="250" t="s">
        <v>1840</v>
      </c>
      <c r="AM120" s="460"/>
    </row>
    <row r="121" spans="1:39" hidden="1">
      <c r="A121" s="250">
        <v>210643</v>
      </c>
      <c r="B121" s="250">
        <v>81773</v>
      </c>
      <c r="C121" s="250">
        <v>143127</v>
      </c>
      <c r="D121" s="250">
        <v>0</v>
      </c>
      <c r="E121" s="250" t="s">
        <v>1866</v>
      </c>
      <c r="F121" s="250" t="s">
        <v>2133</v>
      </c>
      <c r="G121" s="250" t="s">
        <v>2134</v>
      </c>
      <c r="H121" s="250" t="s">
        <v>1386</v>
      </c>
      <c r="I121" s="415">
        <v>44805</v>
      </c>
      <c r="J121" s="432"/>
      <c r="K121" s="415">
        <v>44805</v>
      </c>
      <c r="L121" s="415">
        <v>44617</v>
      </c>
      <c r="M121" s="430" t="s">
        <v>2135</v>
      </c>
      <c r="N121" s="416">
        <v>15000</v>
      </c>
      <c r="O121" s="431">
        <v>2022</v>
      </c>
      <c r="P121" s="416">
        <v>15000</v>
      </c>
      <c r="Q121" s="416">
        <v>15000</v>
      </c>
      <c r="R121" s="433"/>
      <c r="S121" s="433">
        <f>Table16[[#This Row],[CURRENT COST ESTIMATE]]/Table16[[#This Row],[BASELINE ESTIMATE WITH ESCALATION]]</f>
        <v>1</v>
      </c>
      <c r="T121" s="451">
        <f>Table16[[#This Row],[Current Month EcoSys EAC (Loaded)]]/Table16[[#This Row],[BASELINE ESTIMATE WITH ESCALATION]]</f>
        <v>0</v>
      </c>
      <c r="U121" s="416">
        <v>0</v>
      </c>
      <c r="W121" s="430" t="s">
        <v>1591</v>
      </c>
      <c r="AB121" s="430" t="s">
        <v>2136</v>
      </c>
      <c r="AH121" s="250" t="s">
        <v>1840</v>
      </c>
      <c r="AI121" s="250" t="s">
        <v>1840</v>
      </c>
      <c r="AM121" s="460"/>
    </row>
    <row r="122" spans="1:39" hidden="1">
      <c r="B122" s="250">
        <v>81661</v>
      </c>
      <c r="C122" s="250">
        <v>143150</v>
      </c>
      <c r="D122" s="250">
        <v>0</v>
      </c>
      <c r="E122" s="250" t="s">
        <v>1869</v>
      </c>
      <c r="F122" s="250" t="s">
        <v>2112</v>
      </c>
      <c r="G122" s="250" t="s">
        <v>2137</v>
      </c>
      <c r="H122" s="250" t="s">
        <v>1386</v>
      </c>
      <c r="I122" s="415">
        <v>44733</v>
      </c>
      <c r="J122" s="432"/>
      <c r="M122" s="430" t="s">
        <v>1590</v>
      </c>
      <c r="Q122" s="416">
        <v>1198282</v>
      </c>
      <c r="R122" s="433"/>
      <c r="S122" s="433" t="e">
        <f>Table16[[#This Row],[CURRENT COST ESTIMATE]]/Table16[[#This Row],[BASELINE ESTIMATE WITH ESCALATION]]</f>
        <v>#DIV/0!</v>
      </c>
      <c r="T122" s="451" t="e">
        <f>Table16[[#This Row],[Current Month EcoSys EAC (Loaded)]]/Table16[[#This Row],[BASELINE ESTIMATE WITH ESCALATION]]</f>
        <v>#DIV/0!</v>
      </c>
      <c r="U122" s="416">
        <v>0</v>
      </c>
      <c r="W122" s="430" t="s">
        <v>1584</v>
      </c>
      <c r="AB122" s="430" t="s">
        <v>2138</v>
      </c>
      <c r="AH122" s="250" t="s">
        <v>1840</v>
      </c>
      <c r="AI122" s="250" t="s">
        <v>1840</v>
      </c>
      <c r="AM122" s="460"/>
    </row>
    <row r="123" spans="1:39" hidden="1">
      <c r="A123" s="250">
        <v>200277</v>
      </c>
      <c r="B123" s="250">
        <v>30678</v>
      </c>
      <c r="C123" s="250">
        <v>50889</v>
      </c>
      <c r="D123" s="250">
        <v>0</v>
      </c>
      <c r="E123" s="250" t="s">
        <v>1905</v>
      </c>
      <c r="F123" s="250" t="s">
        <v>2139</v>
      </c>
      <c r="G123" s="250" t="s">
        <v>2140</v>
      </c>
      <c r="H123" s="250" t="s">
        <v>1242</v>
      </c>
      <c r="I123" s="415">
        <v>46022</v>
      </c>
      <c r="J123" s="432"/>
      <c r="K123" s="415">
        <v>42522</v>
      </c>
      <c r="L123" s="415">
        <v>41778</v>
      </c>
      <c r="M123" s="430" t="s">
        <v>451</v>
      </c>
      <c r="N123" s="416">
        <v>9306000</v>
      </c>
      <c r="O123" s="431">
        <v>2014</v>
      </c>
      <c r="P123" s="416">
        <v>11338457.387399999</v>
      </c>
      <c r="Q123" s="416">
        <v>9797157</v>
      </c>
      <c r="R123" s="433"/>
      <c r="S123" s="433">
        <f>Table16[[#This Row],[CURRENT COST ESTIMATE]]/Table16[[#This Row],[BASELINE ESTIMATE WITH ESCALATION]]</f>
        <v>0.86406436654136143</v>
      </c>
      <c r="T123" s="451">
        <f>Table16[[#This Row],[Current Month EcoSys EAC (Loaded)]]/Table16[[#This Row],[BASELINE ESTIMATE WITH ESCALATION]]</f>
        <v>0</v>
      </c>
      <c r="U123" s="416">
        <v>0</v>
      </c>
      <c r="W123" s="430" t="s">
        <v>1568</v>
      </c>
      <c r="X123" s="430">
        <v>640500</v>
      </c>
      <c r="Y123" s="430" t="s">
        <v>2141</v>
      </c>
      <c r="Z123" s="430">
        <v>640381</v>
      </c>
      <c r="AA123" s="430" t="s">
        <v>2142</v>
      </c>
      <c r="AB123" s="430" t="s">
        <v>2143</v>
      </c>
      <c r="AC123" s="250" t="s">
        <v>2144</v>
      </c>
      <c r="AH123" s="250" t="s">
        <v>1840</v>
      </c>
      <c r="AI123" s="250" t="s">
        <v>1840</v>
      </c>
      <c r="AM123" s="460"/>
    </row>
    <row r="124" spans="1:39" hidden="1">
      <c r="A124" s="250">
        <v>200277</v>
      </c>
      <c r="B124" s="250">
        <v>30678</v>
      </c>
      <c r="C124" s="250">
        <v>51002</v>
      </c>
      <c r="D124" s="250">
        <v>0</v>
      </c>
      <c r="E124" s="250" t="s">
        <v>1905</v>
      </c>
      <c r="F124" s="250" t="s">
        <v>2139</v>
      </c>
      <c r="G124" s="250" t="s">
        <v>2145</v>
      </c>
      <c r="H124" s="250" t="s">
        <v>1242</v>
      </c>
      <c r="I124" s="415">
        <v>46022</v>
      </c>
      <c r="J124" s="432"/>
      <c r="K124" s="415">
        <v>42522</v>
      </c>
      <c r="L124" s="415">
        <v>41778</v>
      </c>
      <c r="M124" s="430" t="s">
        <v>451</v>
      </c>
      <c r="N124" s="416">
        <v>930800</v>
      </c>
      <c r="O124" s="431">
        <v>2014</v>
      </c>
      <c r="P124" s="416">
        <v>1134089.4193200001</v>
      </c>
      <c r="Q124" s="416">
        <v>913714</v>
      </c>
      <c r="R124" s="433"/>
      <c r="S124" s="433">
        <f>Table16[[#This Row],[CURRENT COST ESTIMATE]]/Table16[[#This Row],[BASELINE ESTIMATE WITH ESCALATION]]</f>
        <v>0.8056807377216012</v>
      </c>
      <c r="T124" s="451">
        <f>Table16[[#This Row],[Current Month EcoSys EAC (Loaded)]]/Table16[[#This Row],[BASELINE ESTIMATE WITH ESCALATION]]</f>
        <v>0</v>
      </c>
      <c r="U124" s="416">
        <v>0</v>
      </c>
      <c r="W124" s="430" t="s">
        <v>1568</v>
      </c>
      <c r="X124" s="430">
        <v>640500</v>
      </c>
      <c r="Y124" s="430" t="s">
        <v>2141</v>
      </c>
      <c r="AB124" s="430" t="s">
        <v>2146</v>
      </c>
      <c r="AC124" s="250">
        <v>345</v>
      </c>
      <c r="AH124" s="250" t="s">
        <v>1840</v>
      </c>
      <c r="AI124" s="250" t="s">
        <v>1840</v>
      </c>
      <c r="AM124" s="460"/>
    </row>
    <row r="125" spans="1:39" hidden="1">
      <c r="A125" s="250">
        <v>200397</v>
      </c>
      <c r="B125" s="250">
        <v>242</v>
      </c>
      <c r="C125" s="250">
        <v>10308</v>
      </c>
      <c r="D125" s="250">
        <v>0</v>
      </c>
      <c r="E125" s="250" t="s">
        <v>1834</v>
      </c>
      <c r="F125" s="250" t="s">
        <v>2147</v>
      </c>
      <c r="G125" s="250" t="s">
        <v>2148</v>
      </c>
      <c r="H125" s="250" t="s">
        <v>1215</v>
      </c>
      <c r="I125" s="415">
        <v>45382</v>
      </c>
      <c r="J125" s="432"/>
      <c r="K125" s="415">
        <v>39965</v>
      </c>
      <c r="L125" s="415">
        <v>42507</v>
      </c>
      <c r="M125" s="430" t="s">
        <v>1216</v>
      </c>
      <c r="N125" s="416">
        <v>3240000</v>
      </c>
      <c r="O125" s="431">
        <v>2016</v>
      </c>
      <c r="P125" s="416">
        <v>3757406.6808000002</v>
      </c>
      <c r="Q125" s="416">
        <v>4339358</v>
      </c>
      <c r="R125" s="433"/>
      <c r="S125" s="433">
        <f>Table16[[#This Row],[CURRENT COST ESTIMATE]]/Table16[[#This Row],[BASELINE ESTIMATE WITH ESCALATION]]</f>
        <v>1.1548811104674181</v>
      </c>
      <c r="T125" s="451">
        <f>Table16[[#This Row],[Current Month EcoSys EAC (Loaded)]]/Table16[[#This Row],[BASELINE ESTIMATE WITH ESCALATION]]</f>
        <v>0</v>
      </c>
      <c r="U125" s="416">
        <v>4171494.22</v>
      </c>
      <c r="V125" s="250" t="s">
        <v>1582</v>
      </c>
      <c r="W125" s="430" t="s">
        <v>1568</v>
      </c>
      <c r="X125" s="430">
        <v>520898</v>
      </c>
      <c r="Y125" s="430" t="s">
        <v>2149</v>
      </c>
      <c r="Z125" s="430">
        <v>521022</v>
      </c>
      <c r="AA125" s="430" t="s">
        <v>2150</v>
      </c>
      <c r="AB125" s="430" t="s">
        <v>2151</v>
      </c>
      <c r="AC125" s="250">
        <v>69</v>
      </c>
      <c r="AE125" s="250">
        <v>10.8</v>
      </c>
      <c r="AH125" s="250" t="s">
        <v>1840</v>
      </c>
      <c r="AI125" s="250" t="s">
        <v>1840</v>
      </c>
      <c r="AM125" s="460"/>
    </row>
    <row r="126" spans="1:39" hidden="1">
      <c r="A126" s="250">
        <v>200397</v>
      </c>
      <c r="B126" s="250">
        <v>844</v>
      </c>
      <c r="C126" s="250">
        <v>11113</v>
      </c>
      <c r="D126" s="250">
        <v>0</v>
      </c>
      <c r="E126" s="250" t="s">
        <v>1834</v>
      </c>
      <c r="F126" s="250" t="s">
        <v>2152</v>
      </c>
      <c r="G126" s="250" t="s">
        <v>2153</v>
      </c>
      <c r="H126" s="250" t="s">
        <v>1215</v>
      </c>
      <c r="I126" s="415">
        <v>44196</v>
      </c>
      <c r="J126" s="432"/>
      <c r="K126" s="415">
        <v>43983</v>
      </c>
      <c r="L126" s="415">
        <v>42507</v>
      </c>
      <c r="M126" s="430" t="s">
        <v>1216</v>
      </c>
      <c r="N126" s="416">
        <v>4725000</v>
      </c>
      <c r="O126" s="431">
        <v>2016</v>
      </c>
      <c r="P126" s="416">
        <v>5215515.9052499998</v>
      </c>
      <c r="Q126" s="416">
        <v>4725000</v>
      </c>
      <c r="R126" s="433"/>
      <c r="S126" s="433">
        <f>Table16[[#This Row],[CURRENT COST ESTIMATE]]/Table16[[#This Row],[BASELINE ESTIMATE WITH ESCALATION]]</f>
        <v>0.90595064531272151</v>
      </c>
      <c r="T126" s="451">
        <f>Table16[[#This Row],[Current Month EcoSys EAC (Loaded)]]/Table16[[#This Row],[BASELINE ESTIMATE WITH ESCALATION]]</f>
        <v>0</v>
      </c>
      <c r="V126" s="250" t="s">
        <v>1582</v>
      </c>
      <c r="W126" s="430" t="s">
        <v>1568</v>
      </c>
      <c r="X126" s="430">
        <v>521005</v>
      </c>
      <c r="Y126" s="430" t="s">
        <v>2154</v>
      </c>
      <c r="Z126" s="430">
        <v>521058</v>
      </c>
      <c r="AA126" s="430" t="s">
        <v>2155</v>
      </c>
      <c r="AB126" s="430" t="s">
        <v>2156</v>
      </c>
      <c r="AC126" s="250">
        <v>69</v>
      </c>
      <c r="AE126" s="250">
        <v>10</v>
      </c>
      <c r="AI126" s="250" t="s">
        <v>1564</v>
      </c>
      <c r="AM126" s="460"/>
    </row>
    <row r="127" spans="1:39" hidden="1">
      <c r="A127" s="250">
        <v>200220</v>
      </c>
      <c r="B127" s="250">
        <v>30375</v>
      </c>
      <c r="C127" s="250">
        <v>50442</v>
      </c>
      <c r="D127" s="250">
        <v>0</v>
      </c>
      <c r="E127" s="250" t="s">
        <v>1905</v>
      </c>
      <c r="F127" s="250" t="s">
        <v>2157</v>
      </c>
      <c r="G127" s="250" t="s">
        <v>2158</v>
      </c>
      <c r="H127" s="250" t="s">
        <v>1215</v>
      </c>
      <c r="I127" s="415">
        <v>46022</v>
      </c>
      <c r="J127" s="432"/>
      <c r="K127" s="415">
        <v>43101</v>
      </c>
      <c r="L127" s="415">
        <v>41344</v>
      </c>
      <c r="M127" s="430" t="s">
        <v>1288</v>
      </c>
      <c r="N127" s="416">
        <v>204236579</v>
      </c>
      <c r="O127" s="431">
        <v>2020</v>
      </c>
      <c r="P127" s="416">
        <v>214576055.81187499</v>
      </c>
      <c r="Q127" s="416">
        <v>204236579</v>
      </c>
      <c r="R127" s="433"/>
      <c r="S127" s="433">
        <f>Table16[[#This Row],[CURRENT COST ESTIMATE]]/Table16[[#This Row],[BASELINE ESTIMATE WITH ESCALATION]]</f>
        <v>0.95181439619274244</v>
      </c>
      <c r="T127" s="451">
        <f>Table16[[#This Row],[Current Month EcoSys EAC (Loaded)]]/Table16[[#This Row],[BASELINE ESTIMATE WITH ESCALATION]]</f>
        <v>0</v>
      </c>
      <c r="U127" s="416">
        <v>0</v>
      </c>
      <c r="W127" s="430" t="s">
        <v>1568</v>
      </c>
      <c r="X127" s="430">
        <v>640500</v>
      </c>
      <c r="Y127" s="430" t="s">
        <v>2141</v>
      </c>
      <c r="Z127" s="430">
        <v>640183</v>
      </c>
      <c r="AA127" s="430" t="s">
        <v>2159</v>
      </c>
      <c r="AB127" s="430" t="s">
        <v>2160</v>
      </c>
      <c r="AC127" s="250">
        <v>345</v>
      </c>
      <c r="AD127" s="250">
        <v>100.7</v>
      </c>
      <c r="AH127" s="250" t="s">
        <v>1840</v>
      </c>
      <c r="AI127" s="250" t="s">
        <v>1840</v>
      </c>
      <c r="AM127" s="460"/>
    </row>
    <row r="128" spans="1:39" hidden="1">
      <c r="A128" s="250">
        <v>200220</v>
      </c>
      <c r="B128" s="250">
        <v>30375</v>
      </c>
      <c r="C128" s="250">
        <v>50444</v>
      </c>
      <c r="D128" s="250">
        <v>0</v>
      </c>
      <c r="E128" s="250" t="s">
        <v>1905</v>
      </c>
      <c r="F128" s="250" t="s">
        <v>2157</v>
      </c>
      <c r="G128" s="250" t="s">
        <v>2161</v>
      </c>
      <c r="H128" s="250" t="s">
        <v>1215</v>
      </c>
      <c r="I128" s="415">
        <v>46022</v>
      </c>
      <c r="J128" s="432"/>
      <c r="K128" s="415">
        <v>43101</v>
      </c>
      <c r="L128" s="415">
        <v>41344</v>
      </c>
      <c r="M128" s="430" t="s">
        <v>1288</v>
      </c>
      <c r="N128" s="416">
        <v>13692681</v>
      </c>
      <c r="O128" s="431">
        <v>2020</v>
      </c>
      <c r="P128" s="416">
        <v>14385872.975625001</v>
      </c>
      <c r="Q128" s="416">
        <v>13692681</v>
      </c>
      <c r="R128" s="433"/>
      <c r="S128" s="433">
        <f>Table16[[#This Row],[CURRENT COST ESTIMATE]]/Table16[[#This Row],[BASELINE ESTIMATE WITH ESCALATION]]</f>
        <v>0.95181439619274233</v>
      </c>
      <c r="T128" s="451">
        <f>Table16[[#This Row],[Current Month EcoSys EAC (Loaded)]]/Table16[[#This Row],[BASELINE ESTIMATE WITH ESCALATION]]</f>
        <v>0</v>
      </c>
      <c r="U128" s="416">
        <v>0</v>
      </c>
      <c r="W128" s="430" t="s">
        <v>1568</v>
      </c>
      <c r="X128" s="430">
        <v>640500</v>
      </c>
      <c r="Y128" s="430" t="s">
        <v>2141</v>
      </c>
      <c r="AB128" s="430" t="s">
        <v>2162</v>
      </c>
      <c r="AC128" s="250">
        <v>345</v>
      </c>
      <c r="AH128" s="250" t="s">
        <v>1840</v>
      </c>
      <c r="AI128" s="250" t="s">
        <v>1840</v>
      </c>
      <c r="AM128" s="460"/>
    </row>
    <row r="129" spans="1:39" hidden="1">
      <c r="A129" s="250">
        <v>200220</v>
      </c>
      <c r="B129" s="250">
        <v>30375</v>
      </c>
      <c r="C129" s="250">
        <v>50445</v>
      </c>
      <c r="D129" s="250">
        <v>0</v>
      </c>
      <c r="E129" s="250" t="s">
        <v>1905</v>
      </c>
      <c r="F129" s="250" t="s">
        <v>2157</v>
      </c>
      <c r="G129" s="250" t="s">
        <v>2163</v>
      </c>
      <c r="H129" s="250" t="s">
        <v>1215</v>
      </c>
      <c r="I129" s="415">
        <v>46022</v>
      </c>
      <c r="J129" s="432"/>
      <c r="K129" s="415">
        <v>43101</v>
      </c>
      <c r="L129" s="415">
        <v>41344</v>
      </c>
      <c r="M129" s="430" t="s">
        <v>1288</v>
      </c>
      <c r="N129" s="416">
        <v>232903698</v>
      </c>
      <c r="O129" s="431">
        <v>2020</v>
      </c>
      <c r="P129" s="416">
        <v>244694447.71125001</v>
      </c>
      <c r="Q129" s="416">
        <v>232903698</v>
      </c>
      <c r="R129" s="433"/>
      <c r="S129" s="433">
        <f>Table16[[#This Row],[CURRENT COST ESTIMATE]]/Table16[[#This Row],[BASELINE ESTIMATE WITH ESCALATION]]</f>
        <v>0.95181439619274244</v>
      </c>
      <c r="T129" s="451">
        <f>Table16[[#This Row],[Current Month EcoSys EAC (Loaded)]]/Table16[[#This Row],[BASELINE ESTIMATE WITH ESCALATION]]</f>
        <v>0</v>
      </c>
      <c r="U129" s="416">
        <v>0</v>
      </c>
      <c r="W129" s="430" t="s">
        <v>1568</v>
      </c>
      <c r="X129" s="430">
        <v>640500</v>
      </c>
      <c r="Y129" s="430" t="s">
        <v>2141</v>
      </c>
      <c r="Z129" s="430">
        <v>640503</v>
      </c>
      <c r="AA129" s="430" t="s">
        <v>1982</v>
      </c>
      <c r="AB129" s="430" t="s">
        <v>2164</v>
      </c>
      <c r="AC129" s="250">
        <v>345</v>
      </c>
      <c r="AD129" s="250">
        <v>124.3</v>
      </c>
      <c r="AH129" s="250" t="s">
        <v>1840</v>
      </c>
      <c r="AI129" s="250" t="s">
        <v>1840</v>
      </c>
      <c r="AM129" s="460"/>
    </row>
    <row r="130" spans="1:39" hidden="1">
      <c r="A130" s="250">
        <v>210618</v>
      </c>
      <c r="B130" s="250">
        <v>30375</v>
      </c>
      <c r="C130" s="250">
        <v>50446</v>
      </c>
      <c r="D130" s="250">
        <v>0</v>
      </c>
      <c r="E130" s="250" t="s">
        <v>1905</v>
      </c>
      <c r="F130" s="250" t="s">
        <v>2157</v>
      </c>
      <c r="G130" s="250" t="s">
        <v>2165</v>
      </c>
      <c r="H130" s="250" t="s">
        <v>1215</v>
      </c>
      <c r="I130" s="415">
        <v>46022</v>
      </c>
      <c r="J130" s="432"/>
      <c r="K130" s="415">
        <v>43101</v>
      </c>
      <c r="L130" s="415">
        <v>44504</v>
      </c>
      <c r="M130" s="430" t="s">
        <v>1288</v>
      </c>
      <c r="N130" s="416">
        <v>577000</v>
      </c>
      <c r="O130" s="431">
        <v>2021</v>
      </c>
      <c r="P130" s="416">
        <v>591425</v>
      </c>
      <c r="Q130" s="416">
        <v>577000</v>
      </c>
      <c r="R130" s="433"/>
      <c r="S130" s="433">
        <f>Table16[[#This Row],[CURRENT COST ESTIMATE]]/Table16[[#This Row],[BASELINE ESTIMATE WITH ESCALATION]]</f>
        <v>0.97560975609756095</v>
      </c>
      <c r="T130" s="451">
        <f>Table16[[#This Row],[Current Month EcoSys EAC (Loaded)]]/Table16[[#This Row],[BASELINE ESTIMATE WITH ESCALATION]]</f>
        <v>0</v>
      </c>
      <c r="U130" s="416">
        <v>0</v>
      </c>
      <c r="W130" s="430" t="s">
        <v>1568</v>
      </c>
      <c r="X130" s="430">
        <v>640503</v>
      </c>
      <c r="Y130" s="430" t="s">
        <v>1982</v>
      </c>
      <c r="AB130" s="430" t="s">
        <v>2166</v>
      </c>
      <c r="AC130" s="250">
        <v>345</v>
      </c>
      <c r="AH130" s="250" t="s">
        <v>1840</v>
      </c>
      <c r="AI130" s="250" t="s">
        <v>1840</v>
      </c>
      <c r="AM130" s="460"/>
    </row>
    <row r="131" spans="1:39" hidden="1">
      <c r="A131" s="250">
        <v>200200</v>
      </c>
      <c r="B131" s="250">
        <v>30491</v>
      </c>
      <c r="C131" s="250">
        <v>50600</v>
      </c>
      <c r="D131" s="250">
        <v>0</v>
      </c>
      <c r="E131" s="250" t="s">
        <v>1834</v>
      </c>
      <c r="F131" s="250" t="s">
        <v>2167</v>
      </c>
      <c r="G131" s="250" t="s">
        <v>2168</v>
      </c>
      <c r="H131" s="250" t="s">
        <v>1215</v>
      </c>
      <c r="I131" s="415">
        <v>42795</v>
      </c>
      <c r="J131" s="432"/>
      <c r="K131" s="415">
        <v>41275</v>
      </c>
      <c r="L131" s="415">
        <v>41334</v>
      </c>
      <c r="M131" s="430" t="s">
        <v>2169</v>
      </c>
      <c r="N131" s="416">
        <v>237000</v>
      </c>
      <c r="O131" s="431">
        <v>2013</v>
      </c>
      <c r="P131" s="416">
        <v>261603.65492999999</v>
      </c>
      <c r="Q131" s="416">
        <v>735000</v>
      </c>
      <c r="R131" s="433"/>
      <c r="S131" s="433">
        <f>Table16[[#This Row],[CURRENT COST ESTIMATE]]/Table16[[#This Row],[BASELINE ESTIMATE WITH ESCALATION]]</f>
        <v>2.8095937734381868</v>
      </c>
      <c r="T131" s="451">
        <f>Table16[[#This Row],[Current Month EcoSys EAC (Loaded)]]/Table16[[#This Row],[BASELINE ESTIMATE WITH ESCALATION]]</f>
        <v>0</v>
      </c>
      <c r="V131" s="250" t="s">
        <v>1582</v>
      </c>
      <c r="W131" s="430" t="s">
        <v>563</v>
      </c>
      <c r="X131" s="430">
        <v>520937</v>
      </c>
      <c r="Y131" s="430" t="s">
        <v>2170</v>
      </c>
      <c r="AB131" s="430" t="s">
        <v>2171</v>
      </c>
      <c r="AC131" s="250">
        <v>69</v>
      </c>
      <c r="AG131" s="250" t="s">
        <v>1564</v>
      </c>
      <c r="AM131" s="460"/>
    </row>
    <row r="132" spans="1:39" hidden="1">
      <c r="A132" s="250">
        <v>200234</v>
      </c>
      <c r="B132" s="250">
        <v>30503</v>
      </c>
      <c r="C132" s="250">
        <v>50628</v>
      </c>
      <c r="D132" s="250">
        <v>0</v>
      </c>
      <c r="E132" s="250" t="s">
        <v>1834</v>
      </c>
      <c r="F132" s="250" t="s">
        <v>2172</v>
      </c>
      <c r="G132" s="250" t="s">
        <v>2173</v>
      </c>
      <c r="H132" s="250" t="s">
        <v>1215</v>
      </c>
      <c r="I132" s="415">
        <v>42795</v>
      </c>
      <c r="J132" s="432"/>
      <c r="K132" s="415">
        <v>42887</v>
      </c>
      <c r="L132" s="415">
        <v>41575</v>
      </c>
      <c r="M132" s="430" t="s">
        <v>2174</v>
      </c>
      <c r="N132" s="416">
        <v>185004</v>
      </c>
      <c r="O132" s="431">
        <v>2013</v>
      </c>
      <c r="P132" s="416">
        <v>204209.799902</v>
      </c>
      <c r="Q132" s="416">
        <v>0</v>
      </c>
      <c r="R132" s="433"/>
      <c r="S132" s="433">
        <f>Table16[[#This Row],[CURRENT COST ESTIMATE]]/Table16[[#This Row],[BASELINE ESTIMATE WITH ESCALATION]]</f>
        <v>0</v>
      </c>
      <c r="T132" s="451">
        <f>Table16[[#This Row],[Current Month EcoSys EAC (Loaded)]]/Table16[[#This Row],[BASELINE ESTIMATE WITH ESCALATION]]</f>
        <v>0</v>
      </c>
      <c r="V132" s="250" t="s">
        <v>1582</v>
      </c>
      <c r="W132" s="430" t="s">
        <v>563</v>
      </c>
      <c r="X132" s="430">
        <v>520937</v>
      </c>
      <c r="Y132" s="430" t="s">
        <v>2170</v>
      </c>
      <c r="AB132" s="430" t="s">
        <v>2175</v>
      </c>
      <c r="AC132" s="250">
        <v>69</v>
      </c>
      <c r="AG132" s="250" t="s">
        <v>1564</v>
      </c>
      <c r="AM132" s="460"/>
    </row>
    <row r="133" spans="1:39" hidden="1">
      <c r="A133" s="250">
        <v>200245</v>
      </c>
      <c r="B133" s="250">
        <v>30563</v>
      </c>
      <c r="C133" s="250">
        <v>50702</v>
      </c>
      <c r="D133" s="250">
        <v>0</v>
      </c>
      <c r="E133" s="250" t="s">
        <v>1834</v>
      </c>
      <c r="F133" s="250" t="s">
        <v>2176</v>
      </c>
      <c r="G133" s="250" t="s">
        <v>2177</v>
      </c>
      <c r="H133" s="250" t="s">
        <v>1215</v>
      </c>
      <c r="I133" s="415">
        <v>42887</v>
      </c>
      <c r="J133" s="432"/>
      <c r="K133" s="415">
        <v>42887</v>
      </c>
      <c r="L133" s="415">
        <v>41689</v>
      </c>
      <c r="M133" s="430" t="s">
        <v>564</v>
      </c>
      <c r="N133" s="416">
        <v>504000</v>
      </c>
      <c r="O133" s="431">
        <v>2014</v>
      </c>
      <c r="P133" s="416">
        <v>542752.87248000002</v>
      </c>
      <c r="Q133" s="416">
        <v>504000</v>
      </c>
      <c r="R133" s="433"/>
      <c r="S133" s="433">
        <f>Table16[[#This Row],[CURRENT COST ESTIMATE]]/Table16[[#This Row],[BASELINE ESTIMATE WITH ESCALATION]]</f>
        <v>0.92859941523123302</v>
      </c>
      <c r="T133" s="451">
        <f>Table16[[#This Row],[Current Month EcoSys EAC (Loaded)]]/Table16[[#This Row],[BASELINE ESTIMATE WITH ESCALATION]]</f>
        <v>0</v>
      </c>
      <c r="V133" s="250" t="s">
        <v>1582</v>
      </c>
      <c r="W133" s="430" t="s">
        <v>563</v>
      </c>
      <c r="X133" s="430">
        <v>520204</v>
      </c>
      <c r="Y133" s="430" t="s">
        <v>2178</v>
      </c>
      <c r="AB133" s="430" t="s">
        <v>2179</v>
      </c>
      <c r="AC133" s="250">
        <v>138</v>
      </c>
      <c r="AH133" s="250" t="s">
        <v>1564</v>
      </c>
      <c r="AM133" s="460"/>
    </row>
    <row r="134" spans="1:39" hidden="1">
      <c r="A134" s="250">
        <v>200397</v>
      </c>
      <c r="B134" s="250">
        <v>31002</v>
      </c>
      <c r="C134" s="250">
        <v>51445</v>
      </c>
      <c r="D134" s="250">
        <v>0</v>
      </c>
      <c r="E134" s="250" t="s">
        <v>1834</v>
      </c>
      <c r="F134" s="250" t="s">
        <v>2180</v>
      </c>
      <c r="G134" s="250" t="s">
        <v>2181</v>
      </c>
      <c r="H134" s="250" t="s">
        <v>1215</v>
      </c>
      <c r="I134" s="415">
        <v>44317</v>
      </c>
      <c r="J134" s="432"/>
      <c r="K134" s="415">
        <v>42887</v>
      </c>
      <c r="L134" s="415">
        <v>42507</v>
      </c>
      <c r="M134" s="430" t="s">
        <v>1216</v>
      </c>
      <c r="N134" s="416">
        <v>6000000</v>
      </c>
      <c r="O134" s="431">
        <v>2016</v>
      </c>
      <c r="P134" s="416">
        <v>6788449.2599999998</v>
      </c>
      <c r="Q134" s="416">
        <v>7710000</v>
      </c>
      <c r="R134" s="433"/>
      <c r="S134" s="433">
        <f>Table16[[#This Row],[CURRENT COST ESTIMATE]]/Table16[[#This Row],[BASELINE ESTIMATE WITH ESCALATION]]</f>
        <v>1.1357527624799542</v>
      </c>
      <c r="T134" s="451">
        <f>Table16[[#This Row],[Current Month EcoSys EAC (Loaded)]]/Table16[[#This Row],[BASELINE ESTIMATE WITH ESCALATION]]</f>
        <v>0</v>
      </c>
      <c r="W134" s="430" t="s">
        <v>1568</v>
      </c>
      <c r="X134" s="430">
        <v>515442</v>
      </c>
      <c r="Y134" s="430" t="s">
        <v>2182</v>
      </c>
      <c r="Z134" s="430">
        <v>520994</v>
      </c>
      <c r="AA134" s="430" t="s">
        <v>2183</v>
      </c>
      <c r="AB134" s="430" t="s">
        <v>2184</v>
      </c>
      <c r="AC134" s="250">
        <v>138</v>
      </c>
      <c r="AH134" s="250" t="s">
        <v>1840</v>
      </c>
      <c r="AI134" s="250" t="s">
        <v>1840</v>
      </c>
      <c r="AM134" s="460"/>
    </row>
    <row r="135" spans="1:39" hidden="1">
      <c r="A135" s="250">
        <v>200397</v>
      </c>
      <c r="B135" s="250">
        <v>31065</v>
      </c>
      <c r="C135" s="250">
        <v>51484</v>
      </c>
      <c r="D135" s="250">
        <v>0</v>
      </c>
      <c r="E135" s="250" t="s">
        <v>1834</v>
      </c>
      <c r="F135" s="250" t="s">
        <v>2185</v>
      </c>
      <c r="G135" s="250" t="s">
        <v>2186</v>
      </c>
      <c r="H135" s="250" t="s">
        <v>1215</v>
      </c>
      <c r="I135" s="415">
        <v>45077</v>
      </c>
      <c r="J135" s="432"/>
      <c r="K135" s="415">
        <v>42887</v>
      </c>
      <c r="L135" s="415">
        <v>42507</v>
      </c>
      <c r="M135" s="430" t="s">
        <v>1216</v>
      </c>
      <c r="N135" s="416">
        <v>4000000</v>
      </c>
      <c r="O135" s="431">
        <v>2016</v>
      </c>
      <c r="P135" s="416">
        <v>4638773.68</v>
      </c>
      <c r="Q135" s="416">
        <v>4000000</v>
      </c>
      <c r="R135" s="433"/>
      <c r="S135" s="433">
        <f>Table16[[#This Row],[CURRENT COST ESTIMATE]]/Table16[[#This Row],[BASELINE ESTIMATE WITH ESCALATION]]</f>
        <v>0.86229686463168864</v>
      </c>
      <c r="T135" s="451">
        <f>Table16[[#This Row],[Current Month EcoSys EAC (Loaded)]]/Table16[[#This Row],[BASELINE ESTIMATE WITH ESCALATION]]</f>
        <v>0</v>
      </c>
      <c r="U135" s="416">
        <v>0</v>
      </c>
      <c r="W135" s="430" t="s">
        <v>1568</v>
      </c>
      <c r="X135" s="430">
        <v>520855</v>
      </c>
      <c r="Y135" s="430" t="s">
        <v>2187</v>
      </c>
      <c r="AB135" s="430" t="s">
        <v>2188</v>
      </c>
      <c r="AC135" s="250">
        <v>138</v>
      </c>
      <c r="AM135" s="460"/>
    </row>
    <row r="136" spans="1:39" hidden="1">
      <c r="A136" s="250">
        <v>200390</v>
      </c>
      <c r="B136" s="250">
        <v>31025</v>
      </c>
      <c r="C136" s="250">
        <v>51487</v>
      </c>
      <c r="D136" s="250">
        <v>0</v>
      </c>
      <c r="E136" s="250" t="s">
        <v>1881</v>
      </c>
      <c r="F136" s="250" t="s">
        <v>2189</v>
      </c>
      <c r="G136" s="250" t="s">
        <v>2190</v>
      </c>
      <c r="H136" s="250" t="s">
        <v>1215</v>
      </c>
      <c r="I136" s="420"/>
      <c r="J136" s="432"/>
      <c r="K136" s="415">
        <v>42887</v>
      </c>
      <c r="L136" s="415">
        <v>42507</v>
      </c>
      <c r="M136" s="430" t="s">
        <v>1216</v>
      </c>
      <c r="N136" s="416">
        <v>2266000</v>
      </c>
      <c r="O136" s="431">
        <v>2016</v>
      </c>
      <c r="P136" s="416">
        <v>2627865.2897199998</v>
      </c>
      <c r="Q136" s="416">
        <v>2266000</v>
      </c>
      <c r="R136" s="433"/>
      <c r="S136" s="433">
        <f>Table16[[#This Row],[CURRENT COST ESTIMATE]]/Table16[[#This Row],[BASELINE ESTIMATE WITH ESCALATION]]</f>
        <v>0.86229686463168864</v>
      </c>
      <c r="T136" s="451">
        <f>Table16[[#This Row],[Current Month EcoSys EAC (Loaded)]]/Table16[[#This Row],[BASELINE ESTIMATE WITH ESCALATION]]</f>
        <v>0</v>
      </c>
      <c r="U136" s="416">
        <v>0</v>
      </c>
      <c r="W136" s="430" t="s">
        <v>563</v>
      </c>
      <c r="X136" s="430">
        <v>505550</v>
      </c>
      <c r="Y136" s="430" t="s">
        <v>2191</v>
      </c>
      <c r="AB136" s="430" t="s">
        <v>2192</v>
      </c>
      <c r="AC136" s="250">
        <v>161</v>
      </c>
      <c r="AH136" s="250" t="s">
        <v>1840</v>
      </c>
      <c r="AI136" s="250" t="s">
        <v>1840</v>
      </c>
      <c r="AM136" s="460"/>
    </row>
    <row r="137" spans="1:39" hidden="1">
      <c r="A137" s="250">
        <v>200397</v>
      </c>
      <c r="B137" s="250">
        <v>31041</v>
      </c>
      <c r="C137" s="250">
        <v>51526</v>
      </c>
      <c r="D137" s="250">
        <v>0</v>
      </c>
      <c r="E137" s="250" t="s">
        <v>1834</v>
      </c>
      <c r="F137" s="250" t="s">
        <v>2193</v>
      </c>
      <c r="G137" s="250" t="s">
        <v>2194</v>
      </c>
      <c r="H137" s="250" t="s">
        <v>1215</v>
      </c>
      <c r="I137" s="415">
        <v>44652</v>
      </c>
      <c r="J137" s="432"/>
      <c r="K137" s="415">
        <v>42887</v>
      </c>
      <c r="L137" s="415">
        <v>42507</v>
      </c>
      <c r="M137" s="430" t="s">
        <v>1216</v>
      </c>
      <c r="N137" s="416">
        <v>550000</v>
      </c>
      <c r="O137" s="431">
        <v>2016</v>
      </c>
      <c r="P137" s="416">
        <v>637831.38100000005</v>
      </c>
      <c r="Q137" s="416">
        <v>600000</v>
      </c>
      <c r="R137" s="433"/>
      <c r="S137" s="433">
        <f>Table16[[#This Row],[CURRENT COST ESTIMATE]]/Table16[[#This Row],[BASELINE ESTIMATE WITH ESCALATION]]</f>
        <v>0.94068748868911478</v>
      </c>
      <c r="T137" s="451">
        <f>Table16[[#This Row],[Current Month EcoSys EAC (Loaded)]]/Table16[[#This Row],[BASELINE ESTIMATE WITH ESCALATION]]</f>
        <v>0</v>
      </c>
      <c r="U137" s="416">
        <v>0</v>
      </c>
      <c r="W137" s="430" t="s">
        <v>1568</v>
      </c>
      <c r="X137" s="430">
        <v>520203</v>
      </c>
      <c r="AB137" s="430" t="s">
        <v>2195</v>
      </c>
      <c r="AC137" s="250">
        <v>138</v>
      </c>
      <c r="AM137" s="460"/>
    </row>
    <row r="138" spans="1:39" hidden="1">
      <c r="A138" s="250">
        <v>200397</v>
      </c>
      <c r="B138" s="250">
        <v>31041</v>
      </c>
      <c r="C138" s="250">
        <v>51527</v>
      </c>
      <c r="D138" s="250">
        <v>0</v>
      </c>
      <c r="E138" s="250" t="s">
        <v>1834</v>
      </c>
      <c r="F138" s="250" t="s">
        <v>2193</v>
      </c>
      <c r="G138" s="250" t="s">
        <v>2196</v>
      </c>
      <c r="H138" s="250" t="s">
        <v>1215</v>
      </c>
      <c r="I138" s="415">
        <v>44652</v>
      </c>
      <c r="J138" s="432"/>
      <c r="K138" s="415">
        <v>42887</v>
      </c>
      <c r="L138" s="415">
        <v>42507</v>
      </c>
      <c r="M138" s="430" t="s">
        <v>1216</v>
      </c>
      <c r="N138" s="416">
        <v>3000000</v>
      </c>
      <c r="O138" s="431">
        <v>2016</v>
      </c>
      <c r="P138" s="416">
        <v>3479080.26</v>
      </c>
      <c r="Q138" s="416">
        <v>3600000</v>
      </c>
      <c r="R138" s="433"/>
      <c r="S138" s="433">
        <f>Table16[[#This Row],[CURRENT COST ESTIMATE]]/Table16[[#This Row],[BASELINE ESTIMATE WITH ESCALATION]]</f>
        <v>1.0347562375580264</v>
      </c>
      <c r="T138" s="451">
        <f>Table16[[#This Row],[Current Month EcoSys EAC (Loaded)]]/Table16[[#This Row],[BASELINE ESTIMATE WITH ESCALATION]]</f>
        <v>0</v>
      </c>
      <c r="U138" s="416">
        <v>0</v>
      </c>
      <c r="W138" s="430" t="s">
        <v>1568</v>
      </c>
      <c r="Z138" s="430">
        <v>520938</v>
      </c>
      <c r="AA138" s="430" t="s">
        <v>2197</v>
      </c>
      <c r="AB138" s="430" t="s">
        <v>2198</v>
      </c>
      <c r="AC138" s="250" t="s">
        <v>2199</v>
      </c>
      <c r="AM138" s="460"/>
    </row>
    <row r="139" spans="1:39" hidden="1">
      <c r="A139" s="250">
        <v>200419</v>
      </c>
      <c r="B139" s="250">
        <v>31042</v>
      </c>
      <c r="C139" s="250">
        <v>51531</v>
      </c>
      <c r="D139" s="250">
        <v>0</v>
      </c>
      <c r="E139" s="250" t="s">
        <v>1834</v>
      </c>
      <c r="F139" s="250" t="s">
        <v>2200</v>
      </c>
      <c r="G139" s="250" t="s">
        <v>2201</v>
      </c>
      <c r="H139" s="250" t="s">
        <v>1215</v>
      </c>
      <c r="I139" s="415">
        <v>46387</v>
      </c>
      <c r="J139" s="432"/>
      <c r="K139" s="415">
        <v>42887</v>
      </c>
      <c r="L139" s="415">
        <v>42731</v>
      </c>
      <c r="M139" s="430" t="s">
        <v>1216</v>
      </c>
      <c r="N139" s="416">
        <v>1400000</v>
      </c>
      <c r="O139" s="431">
        <v>2017</v>
      </c>
      <c r="P139" s="416">
        <v>1583971.4939999999</v>
      </c>
      <c r="Q139" s="416">
        <v>5700000</v>
      </c>
      <c r="R139" s="433"/>
      <c r="S139" s="433">
        <f>Table16[[#This Row],[CURRENT COST ESTIMATE]]/Table16[[#This Row],[BASELINE ESTIMATE WITH ESCALATION]]</f>
        <v>3.5985496087469362</v>
      </c>
      <c r="T139" s="451">
        <f>Table16[[#This Row],[Current Month EcoSys EAC (Loaded)]]/Table16[[#This Row],[BASELINE ESTIMATE WITH ESCALATION]]</f>
        <v>0</v>
      </c>
      <c r="U139" s="416">
        <v>0</v>
      </c>
      <c r="W139" s="430" t="s">
        <v>1568</v>
      </c>
      <c r="X139" s="430">
        <v>520999</v>
      </c>
      <c r="Y139" s="430" t="s">
        <v>1947</v>
      </c>
      <c r="AB139" s="430" t="s">
        <v>2202</v>
      </c>
      <c r="AC139" s="250">
        <v>138</v>
      </c>
      <c r="AD139" s="250">
        <v>2</v>
      </c>
      <c r="AH139" s="250" t="s">
        <v>1840</v>
      </c>
      <c r="AI139" s="250" t="s">
        <v>1840</v>
      </c>
      <c r="AM139" s="460"/>
    </row>
    <row r="140" spans="1:39" hidden="1">
      <c r="A140" s="250">
        <v>200420</v>
      </c>
      <c r="B140" s="250">
        <v>31063</v>
      </c>
      <c r="C140" s="250">
        <v>51567</v>
      </c>
      <c r="D140" s="250">
        <v>0</v>
      </c>
      <c r="E140" s="250" t="s">
        <v>2027</v>
      </c>
      <c r="F140" s="250" t="s">
        <v>2203</v>
      </c>
      <c r="G140" s="250" t="s">
        <v>2204</v>
      </c>
      <c r="H140" s="250" t="s">
        <v>1215</v>
      </c>
      <c r="I140" s="415">
        <v>44348</v>
      </c>
      <c r="J140" s="432"/>
      <c r="K140" s="415">
        <v>44348</v>
      </c>
      <c r="L140" s="415">
        <v>42747</v>
      </c>
      <c r="M140" s="430" t="s">
        <v>2205</v>
      </c>
      <c r="N140" s="416">
        <v>767347</v>
      </c>
      <c r="O140" s="431">
        <v>2017</v>
      </c>
      <c r="P140" s="416">
        <v>847007.50970299996</v>
      </c>
      <c r="Q140" s="416">
        <v>0</v>
      </c>
      <c r="R140" s="433"/>
      <c r="S140" s="433">
        <f>Table16[[#This Row],[CURRENT COST ESTIMATE]]/Table16[[#This Row],[BASELINE ESTIMATE WITH ESCALATION]]</f>
        <v>0</v>
      </c>
      <c r="T140" s="451">
        <f>Table16[[#This Row],[Current Month EcoSys EAC (Loaded)]]/Table16[[#This Row],[BASELINE ESTIMATE WITH ESCALATION]]</f>
        <v>0</v>
      </c>
      <c r="U140" s="416">
        <v>0</v>
      </c>
      <c r="W140" s="430" t="s">
        <v>1563</v>
      </c>
      <c r="X140" s="430">
        <v>528160</v>
      </c>
      <c r="Y140" s="430" t="s">
        <v>2206</v>
      </c>
      <c r="Z140" s="430">
        <v>528178</v>
      </c>
      <c r="AA140" s="430" t="s">
        <v>2207</v>
      </c>
      <c r="AB140" s="430" t="s">
        <v>2208</v>
      </c>
      <c r="AC140" s="250">
        <v>115</v>
      </c>
      <c r="AE140" s="250">
        <v>0.03</v>
      </c>
      <c r="AH140" s="250" t="s">
        <v>1840</v>
      </c>
      <c r="AI140" s="250" t="s">
        <v>1840</v>
      </c>
      <c r="AM140" s="460"/>
    </row>
    <row r="141" spans="1:39" hidden="1">
      <c r="A141" s="250">
        <v>200455</v>
      </c>
      <c r="B141" s="250">
        <v>41198</v>
      </c>
      <c r="C141" s="250">
        <v>61852</v>
      </c>
      <c r="D141" s="250">
        <v>0</v>
      </c>
      <c r="E141" s="250" t="s">
        <v>2027</v>
      </c>
      <c r="F141" s="250" t="s">
        <v>2209</v>
      </c>
      <c r="G141" s="250" t="s">
        <v>2210</v>
      </c>
      <c r="H141" s="250" t="s">
        <v>1215</v>
      </c>
      <c r="I141" s="415">
        <v>43465</v>
      </c>
      <c r="J141" s="432"/>
      <c r="K141" s="415">
        <v>43252</v>
      </c>
      <c r="L141" s="415">
        <v>42867</v>
      </c>
      <c r="M141" s="430" t="s">
        <v>1359</v>
      </c>
      <c r="N141" s="416">
        <v>98639</v>
      </c>
      <c r="O141" s="431">
        <v>2017</v>
      </c>
      <c r="P141" s="416">
        <v>101104.97500000001</v>
      </c>
      <c r="Q141" s="416">
        <v>98639</v>
      </c>
      <c r="R141" s="433"/>
      <c r="S141" s="433">
        <f>Table16[[#This Row],[CURRENT COST ESTIMATE]]/Table16[[#This Row],[BASELINE ESTIMATE WITH ESCALATION]]</f>
        <v>0.97560975609756095</v>
      </c>
      <c r="T141" s="451">
        <f>Table16[[#This Row],[Current Month EcoSys EAC (Loaded)]]/Table16[[#This Row],[BASELINE ESTIMATE WITH ESCALATION]]</f>
        <v>0</v>
      </c>
      <c r="U141" s="416">
        <v>0</v>
      </c>
      <c r="W141" s="430" t="s">
        <v>1568</v>
      </c>
      <c r="X141" s="430">
        <v>523090</v>
      </c>
      <c r="Y141" s="430" t="s">
        <v>2211</v>
      </c>
      <c r="Z141" s="430">
        <v>523093</v>
      </c>
      <c r="AA141" s="430" t="s">
        <v>2212</v>
      </c>
      <c r="AB141" s="430" t="s">
        <v>2213</v>
      </c>
      <c r="AC141" s="250">
        <v>115</v>
      </c>
      <c r="AH141" s="250" t="s">
        <v>1840</v>
      </c>
      <c r="AI141" s="250" t="s">
        <v>1840</v>
      </c>
      <c r="AM141" s="460"/>
    </row>
    <row r="142" spans="1:39" hidden="1">
      <c r="A142" s="250">
        <v>200455</v>
      </c>
      <c r="B142" s="250">
        <v>41198</v>
      </c>
      <c r="C142" s="250">
        <v>61853</v>
      </c>
      <c r="D142" s="250">
        <v>0</v>
      </c>
      <c r="E142" s="250" t="s">
        <v>2027</v>
      </c>
      <c r="F142" s="250" t="s">
        <v>2209</v>
      </c>
      <c r="G142" s="250" t="s">
        <v>2214</v>
      </c>
      <c r="H142" s="250" t="s">
        <v>1215</v>
      </c>
      <c r="I142" s="415">
        <v>43465</v>
      </c>
      <c r="J142" s="432"/>
      <c r="K142" s="415">
        <v>43252</v>
      </c>
      <c r="L142" s="415">
        <v>42867</v>
      </c>
      <c r="M142" s="430" t="s">
        <v>1359</v>
      </c>
      <c r="N142" s="416">
        <v>108430</v>
      </c>
      <c r="O142" s="431">
        <v>2017</v>
      </c>
      <c r="P142" s="416">
        <v>111140.75</v>
      </c>
      <c r="Q142" s="416">
        <v>108430</v>
      </c>
      <c r="R142" s="433"/>
      <c r="S142" s="433">
        <f>Table16[[#This Row],[CURRENT COST ESTIMATE]]/Table16[[#This Row],[BASELINE ESTIMATE WITH ESCALATION]]</f>
        <v>0.97560975609756095</v>
      </c>
      <c r="T142" s="451">
        <f>Table16[[#This Row],[Current Month EcoSys EAC (Loaded)]]/Table16[[#This Row],[BASELINE ESTIMATE WITH ESCALATION]]</f>
        <v>0</v>
      </c>
      <c r="U142" s="416">
        <v>0</v>
      </c>
      <c r="W142" s="430" t="s">
        <v>1568</v>
      </c>
      <c r="X142" s="430">
        <v>523090</v>
      </c>
      <c r="Y142" s="430" t="s">
        <v>2211</v>
      </c>
      <c r="Z142" s="430">
        <v>523093</v>
      </c>
      <c r="AA142" s="430" t="s">
        <v>2212</v>
      </c>
      <c r="AB142" s="430" t="s">
        <v>2215</v>
      </c>
      <c r="AC142" s="250">
        <v>115</v>
      </c>
      <c r="AH142" s="250" t="s">
        <v>1840</v>
      </c>
      <c r="AI142" s="250" t="s">
        <v>1840</v>
      </c>
      <c r="AM142" s="460"/>
    </row>
    <row r="143" spans="1:39" hidden="1">
      <c r="A143" s="250">
        <v>200479</v>
      </c>
      <c r="B143" s="250">
        <v>51249</v>
      </c>
      <c r="C143" s="250">
        <v>71954</v>
      </c>
      <c r="D143" s="250">
        <v>0</v>
      </c>
      <c r="E143" s="250" t="s">
        <v>2216</v>
      </c>
      <c r="F143" s="250" t="s">
        <v>2217</v>
      </c>
      <c r="G143" s="250" t="s">
        <v>2218</v>
      </c>
      <c r="H143" s="250" t="s">
        <v>1215</v>
      </c>
      <c r="I143" s="415">
        <v>44196</v>
      </c>
      <c r="J143" s="432"/>
      <c r="K143" s="415">
        <v>44348</v>
      </c>
      <c r="L143" s="415">
        <v>43158</v>
      </c>
      <c r="M143" s="430" t="s">
        <v>2219</v>
      </c>
      <c r="N143" s="416">
        <v>3600000</v>
      </c>
      <c r="O143" s="431">
        <v>2018</v>
      </c>
      <c r="P143" s="416">
        <v>3782250</v>
      </c>
      <c r="Q143" s="416">
        <v>5066520</v>
      </c>
      <c r="R143" s="433"/>
      <c r="S143" s="433">
        <f>Table16[[#This Row],[CURRENT COST ESTIMATE]]/Table16[[#This Row],[BASELINE ESTIMATE WITH ESCALATION]]</f>
        <v>1.3395518540551259</v>
      </c>
      <c r="T143" s="451">
        <f>Table16[[#This Row],[Current Month EcoSys EAC (Loaded)]]/Table16[[#This Row],[BASELINE ESTIMATE WITH ESCALATION]]</f>
        <v>0</v>
      </c>
      <c r="U143" s="416">
        <v>0</v>
      </c>
      <c r="W143" s="430" t="s">
        <v>1563</v>
      </c>
      <c r="AB143" s="430" t="s">
        <v>2220</v>
      </c>
      <c r="AE143" s="250">
        <v>4</v>
      </c>
      <c r="AH143" s="250" t="s">
        <v>1840</v>
      </c>
      <c r="AI143" s="250" t="s">
        <v>1840</v>
      </c>
      <c r="AM143" s="460"/>
    </row>
    <row r="144" spans="1:39" hidden="1">
      <c r="A144" s="250">
        <v>200466</v>
      </c>
      <c r="B144" s="250">
        <v>51249</v>
      </c>
      <c r="C144" s="250">
        <v>71955</v>
      </c>
      <c r="D144" s="250">
        <v>0</v>
      </c>
      <c r="E144" s="250" t="s">
        <v>1869</v>
      </c>
      <c r="F144" s="250" t="s">
        <v>2217</v>
      </c>
      <c r="G144" s="250" t="s">
        <v>2221</v>
      </c>
      <c r="H144" s="250" t="s">
        <v>1215</v>
      </c>
      <c r="I144" s="415">
        <v>44298</v>
      </c>
      <c r="J144" s="432"/>
      <c r="K144" s="415">
        <v>44348</v>
      </c>
      <c r="L144" s="415">
        <v>42999</v>
      </c>
      <c r="M144" s="430" t="s">
        <v>2222</v>
      </c>
      <c r="N144" s="416">
        <v>7831427</v>
      </c>
      <c r="O144" s="431">
        <v>2017</v>
      </c>
      <c r="P144" s="416">
        <v>8644430.0696939994</v>
      </c>
      <c r="Q144" s="416">
        <v>5156586</v>
      </c>
      <c r="R144" s="433"/>
      <c r="S144" s="433">
        <f>Table16[[#This Row],[CURRENT COST ESTIMATE]]/Table16[[#This Row],[BASELINE ESTIMATE WITH ESCALATION]]</f>
        <v>0.59652122331097024</v>
      </c>
      <c r="T144" s="451">
        <f>Table16[[#This Row],[Current Month EcoSys EAC (Loaded)]]/Table16[[#This Row],[BASELINE ESTIMATE WITH ESCALATION]]</f>
        <v>0</v>
      </c>
      <c r="U144" s="416">
        <v>5156585</v>
      </c>
      <c r="V144" s="250" t="s">
        <v>1706</v>
      </c>
      <c r="W144" s="430" t="s">
        <v>1707</v>
      </c>
      <c r="AB144" s="430" t="s">
        <v>2223</v>
      </c>
      <c r="AC144" s="250">
        <v>69</v>
      </c>
      <c r="AE144" s="250">
        <v>5.0999999999999996</v>
      </c>
      <c r="AG144" s="250" t="s">
        <v>1564</v>
      </c>
      <c r="AH144" s="250" t="s">
        <v>1564</v>
      </c>
      <c r="AI144" s="250" t="s">
        <v>1564</v>
      </c>
      <c r="AM144" s="460"/>
    </row>
    <row r="145" spans="1:39" hidden="1">
      <c r="A145" s="250">
        <v>210536</v>
      </c>
      <c r="B145" s="250">
        <v>41199</v>
      </c>
      <c r="C145" s="250">
        <v>71960</v>
      </c>
      <c r="D145" s="250">
        <v>0</v>
      </c>
      <c r="E145" s="250" t="s">
        <v>2027</v>
      </c>
      <c r="F145" s="250" t="s">
        <v>2224</v>
      </c>
      <c r="G145" s="250" t="s">
        <v>2225</v>
      </c>
      <c r="H145" s="250" t="s">
        <v>1215</v>
      </c>
      <c r="I145" s="415">
        <v>44490</v>
      </c>
      <c r="J145" s="432"/>
      <c r="K145" s="415">
        <v>43252</v>
      </c>
      <c r="L145" s="415">
        <v>43767</v>
      </c>
      <c r="M145" s="430" t="s">
        <v>1359</v>
      </c>
      <c r="N145" s="416">
        <v>9037903</v>
      </c>
      <c r="O145" s="431">
        <v>2017</v>
      </c>
      <c r="P145" s="416">
        <v>9976153.8299700003</v>
      </c>
      <c r="Q145" s="416">
        <v>1338161</v>
      </c>
      <c r="R145" s="433"/>
      <c r="S145" s="433">
        <f>Table16[[#This Row],[CURRENT COST ESTIMATE]]/Table16[[#This Row],[BASELINE ESTIMATE WITH ESCALATION]]</f>
        <v>0.13413596289783997</v>
      </c>
      <c r="T145" s="451">
        <f>Table16[[#This Row],[Current Month EcoSys EAC (Loaded)]]/Table16[[#This Row],[BASELINE ESTIMATE WITH ESCALATION]]</f>
        <v>0</v>
      </c>
      <c r="U145" s="416">
        <v>0</v>
      </c>
      <c r="W145" s="430" t="s">
        <v>1568</v>
      </c>
      <c r="X145" s="430">
        <v>523308</v>
      </c>
      <c r="Y145" s="430" t="s">
        <v>2226</v>
      </c>
      <c r="Z145" s="430">
        <v>523256</v>
      </c>
      <c r="AA145" s="430" t="s">
        <v>2227</v>
      </c>
      <c r="AB145" s="430" t="s">
        <v>2228</v>
      </c>
      <c r="AC145" s="250">
        <v>115</v>
      </c>
      <c r="AD145" s="250">
        <v>10.25</v>
      </c>
      <c r="AM145" s="460"/>
    </row>
    <row r="146" spans="1:39" hidden="1">
      <c r="A146" s="250">
        <v>200477</v>
      </c>
      <c r="B146" s="250">
        <v>51254</v>
      </c>
      <c r="C146" s="250">
        <v>71963</v>
      </c>
      <c r="D146" s="250">
        <v>0</v>
      </c>
      <c r="E146" s="250" t="s">
        <v>1905</v>
      </c>
      <c r="F146" s="250" t="s">
        <v>2229</v>
      </c>
      <c r="G146" s="250" t="s">
        <v>2230</v>
      </c>
      <c r="H146" s="250" t="s">
        <v>1215</v>
      </c>
      <c r="I146" s="415">
        <v>45078</v>
      </c>
      <c r="J146" s="432"/>
      <c r="K146" s="415">
        <v>44166</v>
      </c>
      <c r="L146" s="415">
        <v>43152</v>
      </c>
      <c r="M146" s="430" t="s">
        <v>2231</v>
      </c>
      <c r="N146" s="416">
        <v>12692888</v>
      </c>
      <c r="O146" s="431">
        <v>2018</v>
      </c>
      <c r="P146" s="416">
        <v>14010573.385725999</v>
      </c>
      <c r="Q146" s="416">
        <v>20297796</v>
      </c>
      <c r="R146" s="433"/>
      <c r="S146" s="433">
        <f>Table16[[#This Row],[CURRENT COST ESTIMATE]]/Table16[[#This Row],[BASELINE ESTIMATE WITH ESCALATION]]</f>
        <v>1.4487484160126833</v>
      </c>
      <c r="T146" s="451">
        <f>Table16[[#This Row],[Current Month EcoSys EAC (Loaded)]]/Table16[[#This Row],[BASELINE ESTIMATE WITH ESCALATION]]</f>
        <v>0</v>
      </c>
      <c r="U146" s="416">
        <v>0</v>
      </c>
      <c r="W146" s="430" t="s">
        <v>1568</v>
      </c>
      <c r="AB146" s="430" t="s">
        <v>2232</v>
      </c>
      <c r="AC146" s="250">
        <v>345</v>
      </c>
      <c r="AD146" s="250">
        <v>0.2</v>
      </c>
      <c r="AH146" s="250" t="s">
        <v>1840</v>
      </c>
      <c r="AI146" s="250" t="s">
        <v>1840</v>
      </c>
      <c r="AM146" s="460"/>
    </row>
    <row r="147" spans="1:39" hidden="1">
      <c r="A147" s="250">
        <v>200477</v>
      </c>
      <c r="B147" s="250">
        <v>51254</v>
      </c>
      <c r="C147" s="250">
        <v>71964</v>
      </c>
      <c r="D147" s="250">
        <v>0</v>
      </c>
      <c r="E147" s="250" t="s">
        <v>1905</v>
      </c>
      <c r="F147" s="250" t="s">
        <v>2229</v>
      </c>
      <c r="G147" s="250" t="s">
        <v>2233</v>
      </c>
      <c r="H147" s="250" t="s">
        <v>1215</v>
      </c>
      <c r="I147" s="415">
        <v>45078</v>
      </c>
      <c r="J147" s="432"/>
      <c r="K147" s="415">
        <v>44166</v>
      </c>
      <c r="L147" s="415">
        <v>43152</v>
      </c>
      <c r="M147" s="430" t="s">
        <v>2231</v>
      </c>
      <c r="N147" s="416">
        <v>5179657</v>
      </c>
      <c r="O147" s="431">
        <v>2018</v>
      </c>
      <c r="P147" s="416">
        <v>5717372.1623790003</v>
      </c>
      <c r="Q147" s="416">
        <v>5468352</v>
      </c>
      <c r="R147" s="433"/>
      <c r="S147" s="433">
        <f>Table16[[#This Row],[CURRENT COST ESTIMATE]]/Table16[[#This Row],[BASELINE ESTIMATE WITH ESCALATION]]</f>
        <v>0.95644499687853402</v>
      </c>
      <c r="T147" s="451">
        <f>Table16[[#This Row],[Current Month EcoSys EAC (Loaded)]]/Table16[[#This Row],[BASELINE ESTIMATE WITH ESCALATION]]</f>
        <v>0</v>
      </c>
      <c r="U147" s="416">
        <v>0</v>
      </c>
      <c r="W147" s="430" t="s">
        <v>1568</v>
      </c>
      <c r="AB147" s="430" t="s">
        <v>2234</v>
      </c>
      <c r="AC147" s="250" t="s">
        <v>2144</v>
      </c>
      <c r="AH147" s="250" t="s">
        <v>1840</v>
      </c>
      <c r="AI147" s="250" t="s">
        <v>1840</v>
      </c>
      <c r="AM147" s="460"/>
    </row>
    <row r="148" spans="1:39" hidden="1">
      <c r="A148" s="250">
        <v>200477</v>
      </c>
      <c r="B148" s="250">
        <v>51254</v>
      </c>
      <c r="C148" s="250">
        <v>71965</v>
      </c>
      <c r="D148" s="250">
        <v>0</v>
      </c>
      <c r="E148" s="250" t="s">
        <v>1905</v>
      </c>
      <c r="F148" s="250" t="s">
        <v>2229</v>
      </c>
      <c r="G148" s="250" t="s">
        <v>2235</v>
      </c>
      <c r="H148" s="250" t="s">
        <v>1215</v>
      </c>
      <c r="I148" s="415">
        <v>45078</v>
      </c>
      <c r="J148" s="432"/>
      <c r="K148" s="415">
        <v>44166</v>
      </c>
      <c r="L148" s="415">
        <v>43152</v>
      </c>
      <c r="M148" s="430" t="s">
        <v>2231</v>
      </c>
      <c r="N148" s="416">
        <v>5179657</v>
      </c>
      <c r="O148" s="431">
        <v>2018</v>
      </c>
      <c r="P148" s="416">
        <v>5717372.1623790003</v>
      </c>
      <c r="Q148" s="416">
        <v>5468352</v>
      </c>
      <c r="R148" s="433"/>
      <c r="S148" s="433">
        <f>Table16[[#This Row],[CURRENT COST ESTIMATE]]/Table16[[#This Row],[BASELINE ESTIMATE WITH ESCALATION]]</f>
        <v>0.95644499687853402</v>
      </c>
      <c r="T148" s="451">
        <f>Table16[[#This Row],[Current Month EcoSys EAC (Loaded)]]/Table16[[#This Row],[BASELINE ESTIMATE WITH ESCALATION]]</f>
        <v>0</v>
      </c>
      <c r="U148" s="416">
        <v>0</v>
      </c>
      <c r="W148" s="430" t="s">
        <v>1568</v>
      </c>
      <c r="AB148" s="430" t="s">
        <v>2236</v>
      </c>
      <c r="AC148" s="250" t="s">
        <v>2144</v>
      </c>
      <c r="AH148" s="250" t="s">
        <v>1840</v>
      </c>
      <c r="AI148" s="250" t="s">
        <v>1840</v>
      </c>
      <c r="AM148" s="460"/>
    </row>
    <row r="149" spans="1:39" hidden="1">
      <c r="A149" s="250">
        <v>200477</v>
      </c>
      <c r="B149" s="250">
        <v>51254</v>
      </c>
      <c r="C149" s="250">
        <v>71966</v>
      </c>
      <c r="D149" s="250">
        <v>0</v>
      </c>
      <c r="E149" s="250" t="s">
        <v>1905</v>
      </c>
      <c r="F149" s="250" t="s">
        <v>2229</v>
      </c>
      <c r="G149" s="250" t="s">
        <v>2237</v>
      </c>
      <c r="H149" s="250" t="s">
        <v>1215</v>
      </c>
      <c r="I149" s="415">
        <v>45078</v>
      </c>
      <c r="J149" s="432"/>
      <c r="K149" s="415">
        <v>44166</v>
      </c>
      <c r="L149" s="415">
        <v>43152</v>
      </c>
      <c r="M149" s="430" t="s">
        <v>2231</v>
      </c>
      <c r="N149" s="416">
        <v>11271233</v>
      </c>
      <c r="O149" s="431">
        <v>2018</v>
      </c>
      <c r="P149" s="416">
        <v>12441332.271593001</v>
      </c>
      <c r="Q149" s="416">
        <v>15279402</v>
      </c>
      <c r="R149" s="433"/>
      <c r="S149" s="433">
        <f>Table16[[#This Row],[CURRENT COST ESTIMATE]]/Table16[[#This Row],[BASELINE ESTIMATE WITH ESCALATION]]</f>
        <v>1.2281162231224301</v>
      </c>
      <c r="T149" s="451">
        <f>Table16[[#This Row],[Current Month EcoSys EAC (Loaded)]]/Table16[[#This Row],[BASELINE ESTIMATE WITH ESCALATION]]</f>
        <v>0</v>
      </c>
      <c r="U149" s="416">
        <v>0</v>
      </c>
      <c r="W149" s="430" t="s">
        <v>1568</v>
      </c>
      <c r="AB149" s="430" t="s">
        <v>2238</v>
      </c>
      <c r="AC149" s="250">
        <v>115</v>
      </c>
      <c r="AD149" s="250">
        <v>2.6</v>
      </c>
      <c r="AH149" s="250" t="s">
        <v>1840</v>
      </c>
      <c r="AI149" s="250" t="s">
        <v>1840</v>
      </c>
      <c r="AM149" s="460"/>
    </row>
    <row r="150" spans="1:39" hidden="1">
      <c r="A150" s="250">
        <v>200477</v>
      </c>
      <c r="B150" s="250">
        <v>51254</v>
      </c>
      <c r="C150" s="250">
        <v>71967</v>
      </c>
      <c r="D150" s="250">
        <v>0</v>
      </c>
      <c r="E150" s="250" t="s">
        <v>1905</v>
      </c>
      <c r="F150" s="250" t="s">
        <v>2229</v>
      </c>
      <c r="G150" s="250" t="s">
        <v>2239</v>
      </c>
      <c r="H150" s="250" t="s">
        <v>1215</v>
      </c>
      <c r="I150" s="415">
        <v>45078</v>
      </c>
      <c r="J150" s="432"/>
      <c r="K150" s="415">
        <v>44166</v>
      </c>
      <c r="L150" s="415">
        <v>43152</v>
      </c>
      <c r="M150" s="430" t="s">
        <v>2231</v>
      </c>
      <c r="N150" s="416">
        <v>1273506</v>
      </c>
      <c r="O150" s="431">
        <v>2018</v>
      </c>
      <c r="P150" s="416">
        <v>1405712.3382919999</v>
      </c>
      <c r="Q150" s="416">
        <v>1605462</v>
      </c>
      <c r="R150" s="433"/>
      <c r="S150" s="433">
        <f>Table16[[#This Row],[CURRENT COST ESTIMATE]]/Table16[[#This Row],[BASELINE ESTIMATE WITH ESCALATION]]</f>
        <v>1.142098533438715</v>
      </c>
      <c r="T150" s="451">
        <f>Table16[[#This Row],[Current Month EcoSys EAC (Loaded)]]/Table16[[#This Row],[BASELINE ESTIMATE WITH ESCALATION]]</f>
        <v>0</v>
      </c>
      <c r="U150" s="416">
        <v>0</v>
      </c>
      <c r="W150" s="430" t="s">
        <v>1568</v>
      </c>
      <c r="AB150" s="430" t="s">
        <v>2240</v>
      </c>
      <c r="AC150" s="250">
        <v>115</v>
      </c>
      <c r="AD150" s="250">
        <v>1</v>
      </c>
      <c r="AH150" s="250" t="s">
        <v>1840</v>
      </c>
      <c r="AI150" s="250" t="s">
        <v>1840</v>
      </c>
      <c r="AM150" s="460"/>
    </row>
    <row r="151" spans="1:39" hidden="1">
      <c r="A151" s="250">
        <v>200477</v>
      </c>
      <c r="B151" s="250">
        <v>51254</v>
      </c>
      <c r="C151" s="250">
        <v>71968</v>
      </c>
      <c r="D151" s="250">
        <v>0</v>
      </c>
      <c r="E151" s="250" t="s">
        <v>1905</v>
      </c>
      <c r="F151" s="250" t="s">
        <v>2229</v>
      </c>
      <c r="G151" s="250" t="s">
        <v>2241</v>
      </c>
      <c r="H151" s="250" t="s">
        <v>1215</v>
      </c>
      <c r="I151" s="415">
        <v>45078</v>
      </c>
      <c r="J151" s="432"/>
      <c r="K151" s="415">
        <v>44166</v>
      </c>
      <c r="L151" s="415">
        <v>43152</v>
      </c>
      <c r="M151" s="430" t="s">
        <v>2231</v>
      </c>
      <c r="N151" s="416">
        <v>3703266</v>
      </c>
      <c r="O151" s="431">
        <v>2018</v>
      </c>
      <c r="P151" s="416">
        <v>4087712.7458990002</v>
      </c>
      <c r="Q151" s="416">
        <v>5656017</v>
      </c>
      <c r="R151" s="433"/>
      <c r="S151" s="433">
        <f>Table16[[#This Row],[CURRENT COST ESTIMATE]]/Table16[[#This Row],[BASELINE ESTIMATE WITH ESCALATION]]</f>
        <v>1.3836630290801137</v>
      </c>
      <c r="T151" s="451">
        <f>Table16[[#This Row],[Current Month EcoSys EAC (Loaded)]]/Table16[[#This Row],[BASELINE ESTIMATE WITH ESCALATION]]</f>
        <v>0</v>
      </c>
      <c r="U151" s="416">
        <v>0</v>
      </c>
      <c r="W151" s="430" t="s">
        <v>1568</v>
      </c>
      <c r="AB151" s="430" t="s">
        <v>2242</v>
      </c>
      <c r="AC151" s="250">
        <v>115</v>
      </c>
      <c r="AH151" s="250" t="s">
        <v>1840</v>
      </c>
      <c r="AI151" s="250" t="s">
        <v>1840</v>
      </c>
      <c r="AM151" s="460"/>
    </row>
    <row r="152" spans="1:39" hidden="1">
      <c r="A152" s="250">
        <v>200482</v>
      </c>
      <c r="B152" s="250">
        <v>51280</v>
      </c>
      <c r="C152" s="250">
        <v>72011</v>
      </c>
      <c r="D152" s="250">
        <v>0</v>
      </c>
      <c r="E152" s="250" t="s">
        <v>1834</v>
      </c>
      <c r="F152" s="250" t="s">
        <v>2243</v>
      </c>
      <c r="G152" s="250" t="s">
        <v>2244</v>
      </c>
      <c r="H152" s="250" t="s">
        <v>1215</v>
      </c>
      <c r="I152" s="415">
        <v>44743</v>
      </c>
      <c r="J152" s="432"/>
      <c r="K152" s="415">
        <v>43617</v>
      </c>
      <c r="L152" s="415">
        <v>43158</v>
      </c>
      <c r="M152" s="430" t="s">
        <v>2245</v>
      </c>
      <c r="N152" s="416">
        <v>500000</v>
      </c>
      <c r="O152" s="431">
        <v>2018</v>
      </c>
      <c r="P152" s="416">
        <v>551906.44499999995</v>
      </c>
      <c r="Q152" s="416">
        <v>813590</v>
      </c>
      <c r="R152" s="433"/>
      <c r="S152" s="433">
        <f>Table16[[#This Row],[CURRENT COST ESTIMATE]]/Table16[[#This Row],[BASELINE ESTIMATE WITH ESCALATION]]</f>
        <v>1.4741447710399542</v>
      </c>
      <c r="T152" s="451">
        <f>Table16[[#This Row],[Current Month EcoSys EAC (Loaded)]]/Table16[[#This Row],[BASELINE ESTIMATE WITH ESCALATION]]</f>
        <v>0</v>
      </c>
      <c r="U152" s="416">
        <v>0</v>
      </c>
      <c r="W152" s="430" t="s">
        <v>1568</v>
      </c>
      <c r="X152" s="430">
        <v>520881</v>
      </c>
      <c r="Y152" s="430" t="s">
        <v>1891</v>
      </c>
      <c r="AB152" s="430" t="s">
        <v>2246</v>
      </c>
      <c r="AC152" s="250">
        <v>69</v>
      </c>
      <c r="AM152" s="460"/>
    </row>
    <row r="153" spans="1:39" hidden="1">
      <c r="A153" s="250">
        <v>200482</v>
      </c>
      <c r="B153" s="250">
        <v>51281</v>
      </c>
      <c r="C153" s="250">
        <v>72012</v>
      </c>
      <c r="D153" s="250">
        <v>0</v>
      </c>
      <c r="E153" s="250" t="s">
        <v>1834</v>
      </c>
      <c r="F153" s="250" t="s">
        <v>2247</v>
      </c>
      <c r="G153" s="250" t="s">
        <v>2248</v>
      </c>
      <c r="H153" s="250" t="s">
        <v>1215</v>
      </c>
      <c r="I153" s="415">
        <v>45139</v>
      </c>
      <c r="J153" s="432"/>
      <c r="K153" s="415">
        <v>43252</v>
      </c>
      <c r="L153" s="415">
        <v>43158</v>
      </c>
      <c r="M153" s="430" t="s">
        <v>2245</v>
      </c>
      <c r="N153" s="416">
        <v>1000000</v>
      </c>
      <c r="O153" s="431">
        <v>2018</v>
      </c>
      <c r="P153" s="416">
        <v>1103812.8899999999</v>
      </c>
      <c r="Q153" s="416">
        <v>1000000</v>
      </c>
      <c r="R153" s="433"/>
      <c r="S153" s="433">
        <f>Table16[[#This Row],[CURRENT COST ESTIMATE]]/Table16[[#This Row],[BASELINE ESTIMATE WITH ESCALATION]]</f>
        <v>0.90595064531272151</v>
      </c>
      <c r="T153" s="451">
        <f>Table16[[#This Row],[Current Month EcoSys EAC (Loaded)]]/Table16[[#This Row],[BASELINE ESTIMATE WITH ESCALATION]]</f>
        <v>0</v>
      </c>
      <c r="U153" s="416">
        <v>0</v>
      </c>
      <c r="W153" s="430" t="s">
        <v>1568</v>
      </c>
      <c r="X153" s="430">
        <v>520851</v>
      </c>
      <c r="Y153" s="430" t="s">
        <v>2249</v>
      </c>
      <c r="AB153" s="430" t="s">
        <v>2250</v>
      </c>
      <c r="AC153" s="250">
        <v>69</v>
      </c>
      <c r="AM153" s="460"/>
    </row>
    <row r="154" spans="1:39" hidden="1">
      <c r="A154" s="250">
        <v>210483</v>
      </c>
      <c r="B154" s="250">
        <v>51282</v>
      </c>
      <c r="C154" s="250">
        <v>72013</v>
      </c>
      <c r="D154" s="250">
        <v>0</v>
      </c>
      <c r="E154" s="250" t="s">
        <v>1834</v>
      </c>
      <c r="F154" s="250" t="s">
        <v>2251</v>
      </c>
      <c r="G154" s="250" t="s">
        <v>2252</v>
      </c>
      <c r="H154" s="250" t="s">
        <v>1215</v>
      </c>
      <c r="I154" s="415">
        <v>43266</v>
      </c>
      <c r="J154" s="432"/>
      <c r="K154" s="415">
        <v>43252</v>
      </c>
      <c r="L154" s="415">
        <v>43216</v>
      </c>
      <c r="M154" s="430" t="s">
        <v>2245</v>
      </c>
      <c r="N154" s="416">
        <v>2000000</v>
      </c>
      <c r="O154" s="431">
        <v>2018</v>
      </c>
      <c r="P154" s="416">
        <v>2000000</v>
      </c>
      <c r="Q154" s="416">
        <v>2000000</v>
      </c>
      <c r="R154" s="433"/>
      <c r="S154" s="433">
        <f>Table16[[#This Row],[CURRENT COST ESTIMATE]]/Table16[[#This Row],[BASELINE ESTIMATE WITH ESCALATION]]</f>
        <v>1</v>
      </c>
      <c r="T154" s="451">
        <f>Table16[[#This Row],[Current Month EcoSys EAC (Loaded)]]/Table16[[#This Row],[BASELINE ESTIMATE WITH ESCALATION]]</f>
        <v>0</v>
      </c>
      <c r="U154" s="416">
        <v>0</v>
      </c>
      <c r="W154" s="430" t="s">
        <v>563</v>
      </c>
      <c r="AB154" s="430" t="s">
        <v>2253</v>
      </c>
      <c r="AC154" s="250">
        <v>138</v>
      </c>
      <c r="AH154" s="250" t="s">
        <v>1840</v>
      </c>
      <c r="AI154" s="250" t="s">
        <v>1840</v>
      </c>
      <c r="AM154" s="460"/>
    </row>
    <row r="155" spans="1:39" hidden="1">
      <c r="A155" s="250">
        <v>210483</v>
      </c>
      <c r="B155" s="250">
        <v>51282</v>
      </c>
      <c r="C155" s="250">
        <v>72014</v>
      </c>
      <c r="D155" s="250">
        <v>0</v>
      </c>
      <c r="E155" s="250" t="s">
        <v>1834</v>
      </c>
      <c r="F155" s="250" t="s">
        <v>2251</v>
      </c>
      <c r="G155" s="250" t="s">
        <v>2254</v>
      </c>
      <c r="H155" s="250" t="s">
        <v>1215</v>
      </c>
      <c r="I155" s="415">
        <v>43647</v>
      </c>
      <c r="J155" s="432"/>
      <c r="K155" s="415">
        <v>43252</v>
      </c>
      <c r="L155" s="415">
        <v>43216</v>
      </c>
      <c r="M155" s="430" t="s">
        <v>2245</v>
      </c>
      <c r="N155" s="416">
        <v>4700000</v>
      </c>
      <c r="O155" s="431">
        <v>2018</v>
      </c>
      <c r="P155" s="416">
        <v>4817500</v>
      </c>
      <c r="Q155" s="416">
        <v>4700000</v>
      </c>
      <c r="R155" s="433"/>
      <c r="S155" s="433">
        <f>Table16[[#This Row],[CURRENT COST ESTIMATE]]/Table16[[#This Row],[BASELINE ESTIMATE WITH ESCALATION]]</f>
        <v>0.97560975609756095</v>
      </c>
      <c r="T155" s="451">
        <f>Table16[[#This Row],[Current Month EcoSys EAC (Loaded)]]/Table16[[#This Row],[BASELINE ESTIMATE WITH ESCALATION]]</f>
        <v>0</v>
      </c>
      <c r="U155" s="416">
        <v>0</v>
      </c>
      <c r="W155" s="430" t="s">
        <v>1568</v>
      </c>
      <c r="X155" s="430">
        <v>520964</v>
      </c>
      <c r="Y155" s="430" t="s">
        <v>2255</v>
      </c>
      <c r="AB155" s="430" t="s">
        <v>2256</v>
      </c>
      <c r="AC155" s="250">
        <v>138</v>
      </c>
      <c r="AD155" s="250">
        <v>9.4</v>
      </c>
      <c r="AH155" s="250" t="s">
        <v>1840</v>
      </c>
      <c r="AI155" s="250" t="s">
        <v>1840</v>
      </c>
      <c r="AM155" s="460"/>
    </row>
    <row r="156" spans="1:39" hidden="1">
      <c r="A156" s="250">
        <v>210483</v>
      </c>
      <c r="B156" s="250">
        <v>51282</v>
      </c>
      <c r="C156" s="250">
        <v>72015</v>
      </c>
      <c r="D156" s="250">
        <v>0</v>
      </c>
      <c r="E156" s="250" t="s">
        <v>1834</v>
      </c>
      <c r="F156" s="250" t="s">
        <v>2251</v>
      </c>
      <c r="G156" s="250" t="s">
        <v>2257</v>
      </c>
      <c r="H156" s="250" t="s">
        <v>1215</v>
      </c>
      <c r="I156" s="415">
        <v>44804</v>
      </c>
      <c r="J156" s="432"/>
      <c r="K156" s="415">
        <v>43617</v>
      </c>
      <c r="L156" s="415">
        <v>43216</v>
      </c>
      <c r="M156" s="430" t="s">
        <v>2245</v>
      </c>
      <c r="N156" s="416">
        <v>7950000</v>
      </c>
      <c r="O156" s="431">
        <v>2018</v>
      </c>
      <c r="P156" s="416">
        <v>8775312.4755000006</v>
      </c>
      <c r="Q156" s="416">
        <v>12428000</v>
      </c>
      <c r="R156" s="433"/>
      <c r="S156" s="433">
        <f>Table16[[#This Row],[CURRENT COST ESTIMATE]]/Table16[[#This Row],[BASELINE ESTIMATE WITH ESCALATION]]</f>
        <v>1.4162458641442139</v>
      </c>
      <c r="T156" s="451">
        <f>Table16[[#This Row],[Current Month EcoSys EAC (Loaded)]]/Table16[[#This Row],[BASELINE ESTIMATE WITH ESCALATION]]</f>
        <v>0</v>
      </c>
      <c r="U156" s="416">
        <v>0</v>
      </c>
      <c r="W156" s="430" t="s">
        <v>1568</v>
      </c>
      <c r="X156" s="430">
        <v>520964</v>
      </c>
      <c r="Y156" s="430" t="s">
        <v>2255</v>
      </c>
      <c r="Z156" s="430">
        <v>521090</v>
      </c>
      <c r="AA156" s="430" t="s">
        <v>2258</v>
      </c>
      <c r="AB156" s="430" t="s">
        <v>2259</v>
      </c>
      <c r="AC156" s="250">
        <v>138</v>
      </c>
      <c r="AE156" s="250">
        <v>7.9</v>
      </c>
      <c r="AF156" s="250">
        <v>7.9</v>
      </c>
      <c r="AH156" s="250" t="s">
        <v>1840</v>
      </c>
      <c r="AI156" s="250" t="s">
        <v>1840</v>
      </c>
      <c r="AM156" s="460"/>
    </row>
    <row r="157" spans="1:39" hidden="1">
      <c r="A157" s="250">
        <v>210669</v>
      </c>
      <c r="B157" s="250">
        <v>51282</v>
      </c>
      <c r="C157" s="250">
        <v>72016</v>
      </c>
      <c r="D157" s="250">
        <v>0</v>
      </c>
      <c r="E157" s="250" t="s">
        <v>1834</v>
      </c>
      <c r="F157" s="250" t="s">
        <v>2251</v>
      </c>
      <c r="G157" s="250" t="s">
        <v>2260</v>
      </c>
      <c r="H157" s="250" t="s">
        <v>1215</v>
      </c>
      <c r="I157" s="415">
        <v>44409</v>
      </c>
      <c r="J157" s="432"/>
      <c r="K157" s="415">
        <v>43617</v>
      </c>
      <c r="L157" s="415">
        <v>44679</v>
      </c>
      <c r="M157" s="430" t="s">
        <v>2245</v>
      </c>
      <c r="N157" s="416">
        <v>8600000</v>
      </c>
      <c r="O157" s="431">
        <v>2018</v>
      </c>
      <c r="P157" s="416">
        <v>9261259.3320000004</v>
      </c>
      <c r="Q157" s="416">
        <v>8600000</v>
      </c>
      <c r="R157" s="433"/>
      <c r="S157" s="433">
        <f>Table16[[#This Row],[CURRENT COST ESTIMATE]]/Table16[[#This Row],[BASELINE ESTIMATE WITH ESCALATION]]</f>
        <v>0.92859941523123302</v>
      </c>
      <c r="T157" s="451">
        <f>Table16[[#This Row],[Current Month EcoSys EAC (Loaded)]]/Table16[[#This Row],[BASELINE ESTIMATE WITH ESCALATION]]</f>
        <v>0</v>
      </c>
      <c r="U157" s="416">
        <v>0</v>
      </c>
      <c r="W157" s="430" t="s">
        <v>1568</v>
      </c>
      <c r="X157" s="430">
        <v>521016</v>
      </c>
      <c r="Y157" s="430" t="s">
        <v>1892</v>
      </c>
      <c r="Z157" s="430">
        <v>521090</v>
      </c>
      <c r="AA157" s="430" t="s">
        <v>2258</v>
      </c>
      <c r="AB157" s="430" t="s">
        <v>2261</v>
      </c>
      <c r="AC157" s="250">
        <v>138</v>
      </c>
      <c r="AE157" s="250">
        <v>13.5</v>
      </c>
      <c r="AF157" s="250">
        <v>13.5</v>
      </c>
      <c r="AH157" s="250" t="s">
        <v>1840</v>
      </c>
      <c r="AI157" s="250" t="s">
        <v>1840</v>
      </c>
      <c r="AM157" s="460"/>
    </row>
    <row r="158" spans="1:39" hidden="1">
      <c r="A158" s="250">
        <v>210483</v>
      </c>
      <c r="B158" s="250">
        <v>51282</v>
      </c>
      <c r="C158" s="250">
        <v>72018</v>
      </c>
      <c r="D158" s="250">
        <v>0</v>
      </c>
      <c r="E158" s="250" t="s">
        <v>1834</v>
      </c>
      <c r="F158" s="250" t="s">
        <v>2251</v>
      </c>
      <c r="G158" s="250" t="s">
        <v>2262</v>
      </c>
      <c r="H158" s="250" t="s">
        <v>1215</v>
      </c>
      <c r="I158" s="415">
        <v>46171</v>
      </c>
      <c r="J158" s="432"/>
      <c r="K158" s="415">
        <v>43617</v>
      </c>
      <c r="L158" s="415">
        <v>43216</v>
      </c>
      <c r="M158" s="430" t="s">
        <v>2245</v>
      </c>
      <c r="N158" s="416">
        <v>8400000</v>
      </c>
      <c r="O158" s="431">
        <v>2018</v>
      </c>
      <c r="P158" s="416">
        <v>9272028.2760000005</v>
      </c>
      <c r="Q158" s="416">
        <v>8400000</v>
      </c>
      <c r="R158" s="433"/>
      <c r="S158" s="433">
        <f>Table16[[#This Row],[CURRENT COST ESTIMATE]]/Table16[[#This Row],[BASELINE ESTIMATE WITH ESCALATION]]</f>
        <v>0.9059506453127214</v>
      </c>
      <c r="T158" s="451">
        <f>Table16[[#This Row],[Current Month EcoSys EAC (Loaded)]]/Table16[[#This Row],[BASELINE ESTIMATE WITH ESCALATION]]</f>
        <v>0</v>
      </c>
      <c r="U158" s="416">
        <v>0</v>
      </c>
      <c r="W158" s="430" t="s">
        <v>1568</v>
      </c>
      <c r="X158" s="430">
        <v>520839</v>
      </c>
      <c r="Y158" s="430" t="s">
        <v>2263</v>
      </c>
      <c r="Z158" s="430">
        <v>521090</v>
      </c>
      <c r="AA158" s="430" t="s">
        <v>2258</v>
      </c>
      <c r="AB158" s="430" t="s">
        <v>2264</v>
      </c>
      <c r="AC158" s="250">
        <v>138</v>
      </c>
      <c r="AE158" s="250">
        <v>16.8</v>
      </c>
      <c r="AF158" s="250">
        <v>16.8</v>
      </c>
      <c r="AH158" s="250" t="s">
        <v>1840</v>
      </c>
      <c r="AI158" s="250" t="s">
        <v>1840</v>
      </c>
      <c r="AM158" s="460"/>
    </row>
    <row r="159" spans="1:39" hidden="1">
      <c r="A159" s="250">
        <v>210483</v>
      </c>
      <c r="B159" s="250">
        <v>51282</v>
      </c>
      <c r="C159" s="250">
        <v>72019</v>
      </c>
      <c r="D159" s="250">
        <v>0</v>
      </c>
      <c r="E159" s="250" t="s">
        <v>1834</v>
      </c>
      <c r="F159" s="250" t="s">
        <v>2251</v>
      </c>
      <c r="G159" s="250" t="s">
        <v>2265</v>
      </c>
      <c r="H159" s="250" t="s">
        <v>1215</v>
      </c>
      <c r="I159" s="415">
        <v>44805</v>
      </c>
      <c r="J159" s="432"/>
      <c r="K159" s="415">
        <v>43983</v>
      </c>
      <c r="L159" s="415">
        <v>43216</v>
      </c>
      <c r="M159" s="430" t="s">
        <v>2245</v>
      </c>
      <c r="N159" s="416">
        <v>1250000</v>
      </c>
      <c r="O159" s="431">
        <v>2018</v>
      </c>
      <c r="P159" s="416">
        <v>1379766.1125</v>
      </c>
      <c r="Q159" s="416">
        <v>1250000</v>
      </c>
      <c r="R159" s="433"/>
      <c r="S159" s="433">
        <f>Table16[[#This Row],[CURRENT COST ESTIMATE]]/Table16[[#This Row],[BASELINE ESTIMATE WITH ESCALATION]]</f>
        <v>0.9059506453127214</v>
      </c>
      <c r="T159" s="451">
        <f>Table16[[#This Row],[Current Month EcoSys EAC (Loaded)]]/Table16[[#This Row],[BASELINE ESTIMATE WITH ESCALATION]]</f>
        <v>0</v>
      </c>
      <c r="U159" s="416">
        <v>0</v>
      </c>
      <c r="W159" s="430" t="s">
        <v>1568</v>
      </c>
      <c r="X159" s="430">
        <v>520839</v>
      </c>
      <c r="Y159" s="430" t="s">
        <v>2263</v>
      </c>
      <c r="Z159" s="430">
        <v>520865</v>
      </c>
      <c r="AA159" s="430" t="s">
        <v>2266</v>
      </c>
      <c r="AB159" s="430" t="s">
        <v>2267</v>
      </c>
      <c r="AC159" s="250">
        <v>138</v>
      </c>
      <c r="AF159" s="250">
        <v>9</v>
      </c>
      <c r="AH159" s="250" t="s">
        <v>1840</v>
      </c>
      <c r="AI159" s="250" t="s">
        <v>1840</v>
      </c>
      <c r="AM159" s="460"/>
    </row>
    <row r="160" spans="1:39" hidden="1">
      <c r="A160" s="250">
        <v>210483</v>
      </c>
      <c r="B160" s="250">
        <v>51282</v>
      </c>
      <c r="C160" s="250">
        <v>72020</v>
      </c>
      <c r="D160" s="250">
        <v>0</v>
      </c>
      <c r="E160" s="250" t="s">
        <v>1834</v>
      </c>
      <c r="F160" s="250" t="s">
        <v>2251</v>
      </c>
      <c r="G160" s="250" t="s">
        <v>2268</v>
      </c>
      <c r="H160" s="250" t="s">
        <v>1215</v>
      </c>
      <c r="I160" s="415">
        <v>45261</v>
      </c>
      <c r="J160" s="432"/>
      <c r="K160" s="415">
        <v>43983</v>
      </c>
      <c r="L160" s="415">
        <v>43216</v>
      </c>
      <c r="M160" s="430" t="s">
        <v>2245</v>
      </c>
      <c r="N160" s="416">
        <v>4550000</v>
      </c>
      <c r="O160" s="431">
        <v>2018</v>
      </c>
      <c r="P160" s="416">
        <v>5022348.6495000003</v>
      </c>
      <c r="Q160" s="416">
        <v>4550000</v>
      </c>
      <c r="R160" s="433"/>
      <c r="S160" s="433">
        <f>Table16[[#This Row],[CURRENT COST ESTIMATE]]/Table16[[#This Row],[BASELINE ESTIMATE WITH ESCALATION]]</f>
        <v>0.9059506453127214</v>
      </c>
      <c r="T160" s="451">
        <f>Table16[[#This Row],[Current Month EcoSys EAC (Loaded)]]/Table16[[#This Row],[BASELINE ESTIMATE WITH ESCALATION]]</f>
        <v>0</v>
      </c>
      <c r="U160" s="416">
        <v>0</v>
      </c>
      <c r="W160" s="430" t="s">
        <v>1568</v>
      </c>
      <c r="X160" s="430">
        <v>520839</v>
      </c>
      <c r="Y160" s="430" t="s">
        <v>2263</v>
      </c>
      <c r="Z160" s="430">
        <v>520502</v>
      </c>
      <c r="AB160" s="430" t="s">
        <v>2269</v>
      </c>
      <c r="AC160" s="250">
        <v>138</v>
      </c>
      <c r="AE160" s="250">
        <v>9.1</v>
      </c>
      <c r="AF160" s="250">
        <v>9.1</v>
      </c>
      <c r="AH160" s="250" t="s">
        <v>1840</v>
      </c>
      <c r="AI160" s="250" t="s">
        <v>1840</v>
      </c>
      <c r="AM160" s="460"/>
    </row>
    <row r="161" spans="1:39" hidden="1">
      <c r="A161" s="250">
        <v>210483</v>
      </c>
      <c r="B161" s="250">
        <v>51282</v>
      </c>
      <c r="C161" s="250">
        <v>72021</v>
      </c>
      <c r="D161" s="250">
        <v>0</v>
      </c>
      <c r="E161" s="250" t="s">
        <v>1834</v>
      </c>
      <c r="F161" s="250" t="s">
        <v>2251</v>
      </c>
      <c r="G161" s="250" t="s">
        <v>2270</v>
      </c>
      <c r="H161" s="250" t="s">
        <v>1215</v>
      </c>
      <c r="I161" s="415">
        <v>44866</v>
      </c>
      <c r="J161" s="432"/>
      <c r="K161" s="415">
        <v>43617</v>
      </c>
      <c r="L161" s="415">
        <v>43216</v>
      </c>
      <c r="M161" s="430" t="s">
        <v>2245</v>
      </c>
      <c r="N161" s="416">
        <v>4000000</v>
      </c>
      <c r="O161" s="431">
        <v>2018</v>
      </c>
      <c r="P161" s="416">
        <v>4415251.5599999996</v>
      </c>
      <c r="Q161" s="416">
        <v>4000000</v>
      </c>
      <c r="R161" s="433"/>
      <c r="S161" s="433">
        <f>Table16[[#This Row],[CURRENT COST ESTIMATE]]/Table16[[#This Row],[BASELINE ESTIMATE WITH ESCALATION]]</f>
        <v>0.90595064531272151</v>
      </c>
      <c r="T161" s="451">
        <f>Table16[[#This Row],[Current Month EcoSys EAC (Loaded)]]/Table16[[#This Row],[BASELINE ESTIMATE WITH ESCALATION]]</f>
        <v>0</v>
      </c>
      <c r="U161" s="416">
        <v>0</v>
      </c>
      <c r="W161" s="430" t="s">
        <v>1568</v>
      </c>
      <c r="X161" s="430">
        <v>520839</v>
      </c>
      <c r="Y161" s="430" t="s">
        <v>2263</v>
      </c>
      <c r="AB161" s="430" t="s">
        <v>2271</v>
      </c>
      <c r="AC161" s="250">
        <v>138</v>
      </c>
      <c r="AH161" s="250" t="s">
        <v>1840</v>
      </c>
      <c r="AI161" s="250" t="s">
        <v>1840</v>
      </c>
      <c r="AM161" s="460"/>
    </row>
    <row r="162" spans="1:39" hidden="1">
      <c r="A162" s="250">
        <v>210483</v>
      </c>
      <c r="B162" s="250">
        <v>51282</v>
      </c>
      <c r="C162" s="250">
        <v>72022</v>
      </c>
      <c r="D162" s="250">
        <v>0</v>
      </c>
      <c r="E162" s="250" t="s">
        <v>1834</v>
      </c>
      <c r="F162" s="250" t="s">
        <v>2251</v>
      </c>
      <c r="G162" s="250" t="s">
        <v>2272</v>
      </c>
      <c r="H162" s="250" t="s">
        <v>1215</v>
      </c>
      <c r="I162" s="415">
        <v>45231</v>
      </c>
      <c r="J162" s="432"/>
      <c r="K162" s="415">
        <v>43617</v>
      </c>
      <c r="L162" s="415">
        <v>43216</v>
      </c>
      <c r="M162" s="430" t="s">
        <v>2245</v>
      </c>
      <c r="N162" s="416">
        <v>5650000</v>
      </c>
      <c r="O162" s="431">
        <v>2018</v>
      </c>
      <c r="P162" s="416">
        <v>6236542.8284999998</v>
      </c>
      <c r="Q162" s="416">
        <v>5650000</v>
      </c>
      <c r="R162" s="433"/>
      <c r="S162" s="433">
        <f>Table16[[#This Row],[CURRENT COST ESTIMATE]]/Table16[[#This Row],[BASELINE ESTIMATE WITH ESCALATION]]</f>
        <v>0.90595064531272151</v>
      </c>
      <c r="T162" s="451">
        <f>Table16[[#This Row],[Current Month EcoSys EAC (Loaded)]]/Table16[[#This Row],[BASELINE ESTIMATE WITH ESCALATION]]</f>
        <v>0</v>
      </c>
      <c r="U162" s="416">
        <v>0</v>
      </c>
      <c r="W162" s="430" t="s">
        <v>1568</v>
      </c>
      <c r="X162" s="430">
        <v>520502</v>
      </c>
      <c r="Z162" s="430">
        <v>520899</v>
      </c>
      <c r="AA162" s="430" t="s">
        <v>2273</v>
      </c>
      <c r="AB162" s="430" t="s">
        <v>2274</v>
      </c>
      <c r="AC162" s="250">
        <v>138</v>
      </c>
      <c r="AE162" s="250">
        <v>3.3</v>
      </c>
      <c r="AF162" s="250">
        <v>3.3</v>
      </c>
      <c r="AH162" s="250" t="s">
        <v>1840</v>
      </c>
      <c r="AI162" s="250" t="s">
        <v>1840</v>
      </c>
      <c r="AM162" s="460"/>
    </row>
    <row r="163" spans="1:39" hidden="1">
      <c r="A163" s="250">
        <v>210483</v>
      </c>
      <c r="B163" s="250">
        <v>51282</v>
      </c>
      <c r="C163" s="250">
        <v>72023</v>
      </c>
      <c r="D163" s="250">
        <v>0</v>
      </c>
      <c r="E163" s="250" t="s">
        <v>1834</v>
      </c>
      <c r="F163" s="250" t="s">
        <v>2251</v>
      </c>
      <c r="G163" s="250" t="s">
        <v>2275</v>
      </c>
      <c r="H163" s="250" t="s">
        <v>1215</v>
      </c>
      <c r="I163" s="415">
        <v>44713</v>
      </c>
      <c r="J163" s="432"/>
      <c r="K163" s="415">
        <v>43617</v>
      </c>
      <c r="L163" s="415">
        <v>43216</v>
      </c>
      <c r="M163" s="430" t="s">
        <v>2245</v>
      </c>
      <c r="N163" s="416">
        <v>4000000</v>
      </c>
      <c r="O163" s="431">
        <v>2018</v>
      </c>
      <c r="P163" s="416">
        <v>4415251.5599999996</v>
      </c>
      <c r="Q163" s="416">
        <v>3500000</v>
      </c>
      <c r="R163" s="433"/>
      <c r="S163" s="433">
        <f>Table16[[#This Row],[CURRENT COST ESTIMATE]]/Table16[[#This Row],[BASELINE ESTIMATE WITH ESCALATION]]</f>
        <v>0.79270681464863135</v>
      </c>
      <c r="T163" s="451">
        <f>Table16[[#This Row],[Current Month EcoSys EAC (Loaded)]]/Table16[[#This Row],[BASELINE ESTIMATE WITH ESCALATION]]</f>
        <v>0</v>
      </c>
      <c r="U163" s="416">
        <v>0</v>
      </c>
      <c r="W163" s="430" t="s">
        <v>1568</v>
      </c>
      <c r="X163" s="430">
        <v>520892</v>
      </c>
      <c r="Y163" s="430" t="s">
        <v>2276</v>
      </c>
      <c r="Z163" s="430">
        <v>520899</v>
      </c>
      <c r="AA163" s="430" t="s">
        <v>2273</v>
      </c>
      <c r="AB163" s="430" t="s">
        <v>2277</v>
      </c>
      <c r="AC163" s="250">
        <v>138</v>
      </c>
      <c r="AH163" s="250" t="s">
        <v>1840</v>
      </c>
      <c r="AI163" s="250" t="s">
        <v>1840</v>
      </c>
      <c r="AM163" s="460"/>
    </row>
    <row r="164" spans="1:39" hidden="1">
      <c r="A164" s="250">
        <v>210483</v>
      </c>
      <c r="B164" s="250">
        <v>51282</v>
      </c>
      <c r="C164" s="250">
        <v>72024</v>
      </c>
      <c r="D164" s="250">
        <v>0</v>
      </c>
      <c r="E164" s="250" t="s">
        <v>1834</v>
      </c>
      <c r="F164" s="250" t="s">
        <v>2251</v>
      </c>
      <c r="G164" s="250" t="s">
        <v>2278</v>
      </c>
      <c r="H164" s="250" t="s">
        <v>1215</v>
      </c>
      <c r="I164" s="415">
        <v>44682</v>
      </c>
      <c r="J164" s="432"/>
      <c r="K164" s="415">
        <v>43617</v>
      </c>
      <c r="L164" s="415">
        <v>43216</v>
      </c>
      <c r="M164" s="430" t="s">
        <v>2245</v>
      </c>
      <c r="N164" s="416">
        <v>4000000</v>
      </c>
      <c r="O164" s="431">
        <v>2018</v>
      </c>
      <c r="P164" s="416">
        <v>4415251.5599999996</v>
      </c>
      <c r="Q164" s="416">
        <v>11750000</v>
      </c>
      <c r="R164" s="433"/>
      <c r="S164" s="433">
        <f>Table16[[#This Row],[CURRENT COST ESTIMATE]]/Table16[[#This Row],[BASELINE ESTIMATE WITH ESCALATION]]</f>
        <v>2.6612300206061192</v>
      </c>
      <c r="T164" s="451">
        <f>Table16[[#This Row],[Current Month EcoSys EAC (Loaded)]]/Table16[[#This Row],[BASELINE ESTIMATE WITH ESCALATION]]</f>
        <v>0</v>
      </c>
      <c r="U164" s="416">
        <v>0</v>
      </c>
      <c r="W164" s="430" t="s">
        <v>1568</v>
      </c>
      <c r="X164" s="430">
        <v>520892</v>
      </c>
      <c r="Y164" s="430" t="s">
        <v>2276</v>
      </c>
      <c r="Z164" s="430">
        <v>520412</v>
      </c>
      <c r="AB164" s="430" t="s">
        <v>2279</v>
      </c>
      <c r="AC164" s="250">
        <v>138</v>
      </c>
      <c r="AE164" s="250">
        <v>21.3</v>
      </c>
      <c r="AF164" s="250">
        <v>21.3</v>
      </c>
      <c r="AH164" s="250" t="s">
        <v>1840</v>
      </c>
      <c r="AI164" s="250" t="s">
        <v>1840</v>
      </c>
      <c r="AM164" s="460"/>
    </row>
    <row r="165" spans="1:39" hidden="1">
      <c r="A165" s="250">
        <v>210483</v>
      </c>
      <c r="B165" s="250">
        <v>51282</v>
      </c>
      <c r="C165" s="250">
        <v>72025</v>
      </c>
      <c r="D165" s="250">
        <v>0</v>
      </c>
      <c r="E165" s="250" t="s">
        <v>1834</v>
      </c>
      <c r="F165" s="250" t="s">
        <v>2251</v>
      </c>
      <c r="G165" s="250" t="s">
        <v>2280</v>
      </c>
      <c r="H165" s="250" t="s">
        <v>1215</v>
      </c>
      <c r="I165" s="415">
        <v>44925</v>
      </c>
      <c r="J165" s="432"/>
      <c r="K165" s="415">
        <v>43617</v>
      </c>
      <c r="L165" s="415">
        <v>43216</v>
      </c>
      <c r="M165" s="430" t="s">
        <v>2245</v>
      </c>
      <c r="N165" s="416">
        <v>10650000</v>
      </c>
      <c r="O165" s="431">
        <v>2018</v>
      </c>
      <c r="P165" s="416">
        <v>11755607.2785</v>
      </c>
      <c r="Q165" s="416">
        <v>1172000</v>
      </c>
      <c r="R165" s="433"/>
      <c r="S165" s="433">
        <f>Table16[[#This Row],[CURRENT COST ESTIMATE]]/Table16[[#This Row],[BASELINE ESTIMATE WITH ESCALATION]]</f>
        <v>9.9697103878545495E-2</v>
      </c>
      <c r="T165" s="451">
        <f>Table16[[#This Row],[Current Month EcoSys EAC (Loaded)]]/Table16[[#This Row],[BASELINE ESTIMATE WITH ESCALATION]]</f>
        <v>0</v>
      </c>
      <c r="U165" s="416">
        <v>0</v>
      </c>
      <c r="W165" s="430" t="s">
        <v>1568</v>
      </c>
      <c r="X165" s="430">
        <v>520412</v>
      </c>
      <c r="Z165" s="430">
        <v>521005</v>
      </c>
      <c r="AA165" s="430" t="s">
        <v>2154</v>
      </c>
      <c r="AB165" s="430" t="s">
        <v>2281</v>
      </c>
      <c r="AC165" s="250">
        <v>138</v>
      </c>
      <c r="AE165" s="250">
        <v>2.1</v>
      </c>
      <c r="AF165" s="250">
        <v>2.1</v>
      </c>
      <c r="AH165" s="250" t="s">
        <v>1840</v>
      </c>
      <c r="AI165" s="250" t="s">
        <v>1840</v>
      </c>
      <c r="AM165" s="460"/>
    </row>
    <row r="166" spans="1:39" hidden="1">
      <c r="A166" s="250">
        <v>210483</v>
      </c>
      <c r="B166" s="250">
        <v>51282</v>
      </c>
      <c r="C166" s="250">
        <v>72026</v>
      </c>
      <c r="D166" s="250">
        <v>0</v>
      </c>
      <c r="E166" s="250" t="s">
        <v>1834</v>
      </c>
      <c r="F166" s="250" t="s">
        <v>2251</v>
      </c>
      <c r="G166" s="250" t="s">
        <v>2282</v>
      </c>
      <c r="H166" s="250" t="s">
        <v>1215</v>
      </c>
      <c r="I166" s="415">
        <v>44925</v>
      </c>
      <c r="J166" s="432"/>
      <c r="K166" s="415">
        <v>43617</v>
      </c>
      <c r="L166" s="415">
        <v>43216</v>
      </c>
      <c r="M166" s="430" t="s">
        <v>2245</v>
      </c>
      <c r="N166" s="416">
        <v>1050000</v>
      </c>
      <c r="O166" s="431">
        <v>2018</v>
      </c>
      <c r="P166" s="416">
        <v>1159003.5345000001</v>
      </c>
      <c r="Q166" s="416">
        <v>10380000</v>
      </c>
      <c r="R166" s="433"/>
      <c r="S166" s="433">
        <f>Table16[[#This Row],[CURRENT COST ESTIMATE]]/Table16[[#This Row],[BASELINE ESTIMATE WITH ESCALATION]]</f>
        <v>8.9559692365200458</v>
      </c>
      <c r="T166" s="451">
        <f>Table16[[#This Row],[Current Month EcoSys EAC (Loaded)]]/Table16[[#This Row],[BASELINE ESTIMATE WITH ESCALATION]]</f>
        <v>0</v>
      </c>
      <c r="U166" s="416">
        <v>0</v>
      </c>
      <c r="W166" s="430" t="s">
        <v>1568</v>
      </c>
      <c r="X166" s="430">
        <v>521005</v>
      </c>
      <c r="Y166" s="430" t="s">
        <v>2154</v>
      </c>
      <c r="Z166" s="430">
        <v>521059</v>
      </c>
      <c r="AA166" s="430" t="s">
        <v>2155</v>
      </c>
      <c r="AB166" s="430" t="s">
        <v>2283</v>
      </c>
      <c r="AC166" s="250">
        <v>138</v>
      </c>
      <c r="AE166" s="250">
        <v>10</v>
      </c>
      <c r="AF166" s="250">
        <v>10</v>
      </c>
      <c r="AH166" s="250" t="s">
        <v>1840</v>
      </c>
      <c r="AI166" s="250" t="s">
        <v>1840</v>
      </c>
      <c r="AM166" s="460"/>
    </row>
    <row r="167" spans="1:39" hidden="1">
      <c r="A167" s="250">
        <v>210483</v>
      </c>
      <c r="B167" s="250">
        <v>51282</v>
      </c>
      <c r="C167" s="250">
        <v>72027</v>
      </c>
      <c r="D167" s="250">
        <v>0</v>
      </c>
      <c r="E167" s="250" t="s">
        <v>1834</v>
      </c>
      <c r="F167" s="250" t="s">
        <v>2251</v>
      </c>
      <c r="G167" s="250" t="s">
        <v>2284</v>
      </c>
      <c r="H167" s="250" t="s">
        <v>1215</v>
      </c>
      <c r="I167" s="415">
        <v>45292</v>
      </c>
      <c r="J167" s="432"/>
      <c r="K167" s="415">
        <v>43983</v>
      </c>
      <c r="L167" s="415">
        <v>43216</v>
      </c>
      <c r="M167" s="430" t="s">
        <v>2245</v>
      </c>
      <c r="N167" s="416">
        <v>5000000</v>
      </c>
      <c r="O167" s="431">
        <v>2018</v>
      </c>
      <c r="P167" s="416">
        <v>5519064.4500000002</v>
      </c>
      <c r="Q167" s="416">
        <v>5300000</v>
      </c>
      <c r="R167" s="433"/>
      <c r="S167" s="433">
        <f>Table16[[#This Row],[CURRENT COST ESTIMATE]]/Table16[[#This Row],[BASELINE ESTIMATE WITH ESCALATION]]</f>
        <v>0.9603076840314847</v>
      </c>
      <c r="T167" s="451">
        <f>Table16[[#This Row],[Current Month EcoSys EAC (Loaded)]]/Table16[[#This Row],[BASELINE ESTIMATE WITH ESCALATION]]</f>
        <v>0</v>
      </c>
      <c r="U167" s="416">
        <v>0</v>
      </c>
      <c r="W167" s="430" t="s">
        <v>1568</v>
      </c>
      <c r="X167" s="430">
        <v>520859</v>
      </c>
      <c r="Y167" s="430" t="s">
        <v>2285</v>
      </c>
      <c r="Z167" s="430">
        <v>520899</v>
      </c>
      <c r="AA167" s="430" t="s">
        <v>2273</v>
      </c>
      <c r="AB167" s="430" t="s">
        <v>2286</v>
      </c>
      <c r="AC167" s="250">
        <v>138</v>
      </c>
      <c r="AE167" s="250">
        <v>10.6</v>
      </c>
      <c r="AF167" s="250">
        <v>10.6</v>
      </c>
      <c r="AH167" s="250" t="s">
        <v>1840</v>
      </c>
      <c r="AI167" s="250" t="s">
        <v>1840</v>
      </c>
      <c r="AM167" s="460"/>
    </row>
    <row r="168" spans="1:39" hidden="1">
      <c r="A168" s="250">
        <v>210483</v>
      </c>
      <c r="B168" s="250">
        <v>51282</v>
      </c>
      <c r="C168" s="250">
        <v>72030</v>
      </c>
      <c r="D168" s="250">
        <v>0</v>
      </c>
      <c r="E168" s="250" t="s">
        <v>1834</v>
      </c>
      <c r="F168" s="250" t="s">
        <v>2251</v>
      </c>
      <c r="G168" s="250" t="s">
        <v>2287</v>
      </c>
      <c r="H168" s="250" t="s">
        <v>1215</v>
      </c>
      <c r="I168" s="415">
        <v>44957</v>
      </c>
      <c r="J168" s="432"/>
      <c r="K168" s="415">
        <v>43252</v>
      </c>
      <c r="L168" s="415">
        <v>43216</v>
      </c>
      <c r="M168" s="430" t="s">
        <v>2245</v>
      </c>
      <c r="N168" s="416">
        <v>4000000</v>
      </c>
      <c r="O168" s="431">
        <v>2018</v>
      </c>
      <c r="P168" s="416">
        <v>4415251.5599999996</v>
      </c>
      <c r="Q168" s="416">
        <v>4975000</v>
      </c>
      <c r="R168" s="433"/>
      <c r="S168" s="433">
        <f>Table16[[#This Row],[CURRENT COST ESTIMATE]]/Table16[[#This Row],[BASELINE ESTIMATE WITH ESCALATION]]</f>
        <v>1.1267761151076974</v>
      </c>
      <c r="T168" s="451">
        <f>Table16[[#This Row],[Current Month EcoSys EAC (Loaded)]]/Table16[[#This Row],[BASELINE ESTIMATE WITH ESCALATION]]</f>
        <v>0</v>
      </c>
      <c r="U168" s="416">
        <v>0</v>
      </c>
      <c r="W168" s="430" t="s">
        <v>1568</v>
      </c>
      <c r="AB168" s="430" t="s">
        <v>2288</v>
      </c>
      <c r="AC168" s="250">
        <v>138</v>
      </c>
      <c r="AH168" s="250" t="s">
        <v>1840</v>
      </c>
      <c r="AI168" s="250" t="s">
        <v>1840</v>
      </c>
      <c r="AM168" s="460"/>
    </row>
    <row r="169" spans="1:39" hidden="1">
      <c r="A169" s="250">
        <v>210483</v>
      </c>
      <c r="B169" s="250">
        <v>51282</v>
      </c>
      <c r="C169" s="250">
        <v>72031</v>
      </c>
      <c r="D169" s="250">
        <v>0</v>
      </c>
      <c r="E169" s="250" t="s">
        <v>1834</v>
      </c>
      <c r="F169" s="250" t="s">
        <v>2251</v>
      </c>
      <c r="G169" s="250" t="s">
        <v>2289</v>
      </c>
      <c r="H169" s="250" t="s">
        <v>1215</v>
      </c>
      <c r="I169" s="415">
        <v>44866</v>
      </c>
      <c r="J169" s="432"/>
      <c r="K169" s="415">
        <v>43617</v>
      </c>
      <c r="L169" s="415">
        <v>43216</v>
      </c>
      <c r="M169" s="430" t="s">
        <v>2245</v>
      </c>
      <c r="N169" s="416">
        <v>4250000</v>
      </c>
      <c r="O169" s="431">
        <v>2018</v>
      </c>
      <c r="P169" s="416">
        <v>4691204.7824999997</v>
      </c>
      <c r="Q169" s="416">
        <v>4250000</v>
      </c>
      <c r="R169" s="433"/>
      <c r="S169" s="433">
        <f>Table16[[#This Row],[CURRENT COST ESTIMATE]]/Table16[[#This Row],[BASELINE ESTIMATE WITH ESCALATION]]</f>
        <v>0.90595064531272151</v>
      </c>
      <c r="T169" s="451">
        <f>Table16[[#This Row],[Current Month EcoSys EAC (Loaded)]]/Table16[[#This Row],[BASELINE ESTIMATE WITH ESCALATION]]</f>
        <v>0</v>
      </c>
      <c r="U169" s="416">
        <v>0</v>
      </c>
      <c r="W169" s="430" t="s">
        <v>1568</v>
      </c>
      <c r="X169" s="430">
        <v>520865</v>
      </c>
      <c r="Y169" s="430" t="s">
        <v>2266</v>
      </c>
      <c r="AB169" s="430" t="s">
        <v>2290</v>
      </c>
      <c r="AC169" s="250">
        <v>138</v>
      </c>
      <c r="AD169" s="250">
        <v>8.5</v>
      </c>
      <c r="AH169" s="250" t="s">
        <v>1840</v>
      </c>
      <c r="AI169" s="250" t="s">
        <v>1840</v>
      </c>
      <c r="AM169" s="460"/>
    </row>
    <row r="170" spans="1:39" hidden="1">
      <c r="A170" s="250">
        <v>210496</v>
      </c>
      <c r="B170" s="250">
        <v>51316</v>
      </c>
      <c r="C170" s="250">
        <v>72095</v>
      </c>
      <c r="D170" s="250">
        <v>0</v>
      </c>
      <c r="E170" s="250" t="s">
        <v>2027</v>
      </c>
      <c r="F170" s="250" t="s">
        <v>2291</v>
      </c>
      <c r="G170" s="250" t="s">
        <v>2292</v>
      </c>
      <c r="H170" s="250" t="s">
        <v>1215</v>
      </c>
      <c r="I170" s="415">
        <v>44631</v>
      </c>
      <c r="J170" s="432"/>
      <c r="K170" s="415">
        <v>44713</v>
      </c>
      <c r="L170" s="415">
        <v>43329</v>
      </c>
      <c r="M170" s="430" t="s">
        <v>1572</v>
      </c>
      <c r="N170" s="416">
        <v>232952</v>
      </c>
      <c r="O170" s="431">
        <v>2018</v>
      </c>
      <c r="P170" s="416">
        <v>257135.42035100001</v>
      </c>
      <c r="Q170" s="416">
        <v>232952</v>
      </c>
      <c r="R170" s="433"/>
      <c r="S170" s="433">
        <f>Table16[[#This Row],[CURRENT COST ESTIMATE]]/Table16[[#This Row],[BASELINE ESTIMATE WITH ESCALATION]]</f>
        <v>0.90595064531370795</v>
      </c>
      <c r="T170" s="451">
        <f>Table16[[#This Row],[Current Month EcoSys EAC (Loaded)]]/Table16[[#This Row],[BASELINE ESTIMATE WITH ESCALATION]]</f>
        <v>0</v>
      </c>
      <c r="U170" s="416">
        <v>0</v>
      </c>
      <c r="W170" s="430" t="s">
        <v>1568</v>
      </c>
      <c r="X170" s="430">
        <v>526160</v>
      </c>
      <c r="Y170" s="430" t="s">
        <v>2293</v>
      </c>
      <c r="Z170" s="430">
        <v>526192</v>
      </c>
      <c r="AA170" s="430" t="s">
        <v>2294</v>
      </c>
      <c r="AB170" s="430" t="s">
        <v>2295</v>
      </c>
      <c r="AC170" s="250">
        <v>115</v>
      </c>
      <c r="AH170" s="250" t="s">
        <v>1840</v>
      </c>
      <c r="AI170" s="250" t="s">
        <v>1840</v>
      </c>
      <c r="AM170" s="460"/>
    </row>
    <row r="171" spans="1:39" hidden="1">
      <c r="A171" s="250">
        <v>210489</v>
      </c>
      <c r="B171" s="250">
        <v>51327</v>
      </c>
      <c r="C171" s="250">
        <v>82111</v>
      </c>
      <c r="D171" s="250">
        <v>0</v>
      </c>
      <c r="E171" s="250" t="s">
        <v>1834</v>
      </c>
      <c r="F171" s="250" t="s">
        <v>2296</v>
      </c>
      <c r="G171" s="250" t="s">
        <v>2297</v>
      </c>
      <c r="H171" s="250" t="s">
        <v>1215</v>
      </c>
      <c r="I171" s="415">
        <v>45352</v>
      </c>
      <c r="J171" s="432"/>
      <c r="K171" s="415">
        <v>43465</v>
      </c>
      <c r="L171" s="415">
        <v>43290</v>
      </c>
      <c r="M171" s="430" t="s">
        <v>2298</v>
      </c>
      <c r="N171" s="416">
        <v>10000000</v>
      </c>
      <c r="O171" s="431">
        <v>2018</v>
      </c>
      <c r="P171" s="416">
        <v>11038128.9</v>
      </c>
      <c r="Q171" s="416">
        <v>10000000</v>
      </c>
      <c r="R171" s="433"/>
      <c r="S171" s="433">
        <f>Table16[[#This Row],[CURRENT COST ESTIMATE]]/Table16[[#This Row],[BASELINE ESTIMATE WITH ESCALATION]]</f>
        <v>0.9059506453127214</v>
      </c>
      <c r="T171" s="451">
        <f>Table16[[#This Row],[Current Month EcoSys EAC (Loaded)]]/Table16[[#This Row],[BASELINE ESTIMATE WITH ESCALATION]]</f>
        <v>0</v>
      </c>
      <c r="U171" s="416">
        <v>0</v>
      </c>
      <c r="W171" s="430" t="s">
        <v>1568</v>
      </c>
      <c r="X171" s="430">
        <v>520859</v>
      </c>
      <c r="Y171" s="430" t="s">
        <v>2285</v>
      </c>
      <c r="Z171" s="430">
        <v>520509</v>
      </c>
      <c r="AB171" s="430" t="s">
        <v>2299</v>
      </c>
      <c r="AC171" s="250">
        <v>138</v>
      </c>
      <c r="AH171" s="250" t="s">
        <v>1840</v>
      </c>
      <c r="AI171" s="250" t="s">
        <v>1840</v>
      </c>
      <c r="AM171" s="460"/>
    </row>
    <row r="172" spans="1:39" hidden="1">
      <c r="A172" s="250">
        <v>210489</v>
      </c>
      <c r="B172" s="250">
        <v>51327</v>
      </c>
      <c r="C172" s="250">
        <v>82112</v>
      </c>
      <c r="D172" s="250">
        <v>0</v>
      </c>
      <c r="E172" s="250" t="s">
        <v>1834</v>
      </c>
      <c r="F172" s="250" t="s">
        <v>2296</v>
      </c>
      <c r="G172" s="250" t="s">
        <v>2300</v>
      </c>
      <c r="H172" s="250" t="s">
        <v>1215</v>
      </c>
      <c r="I172" s="415">
        <v>45323</v>
      </c>
      <c r="J172" s="432"/>
      <c r="K172" s="415">
        <v>43465</v>
      </c>
      <c r="L172" s="415">
        <v>43290</v>
      </c>
      <c r="M172" s="430" t="s">
        <v>2298</v>
      </c>
      <c r="N172" s="416">
        <v>6900000</v>
      </c>
      <c r="O172" s="431">
        <v>2018</v>
      </c>
      <c r="P172" s="416">
        <v>7616308.9409999996</v>
      </c>
      <c r="Q172" s="416">
        <v>6900000</v>
      </c>
      <c r="R172" s="433"/>
      <c r="S172" s="433">
        <f>Table16[[#This Row],[CURRENT COST ESTIMATE]]/Table16[[#This Row],[BASELINE ESTIMATE WITH ESCALATION]]</f>
        <v>0.90595064531272151</v>
      </c>
      <c r="T172" s="451">
        <f>Table16[[#This Row],[Current Month EcoSys EAC (Loaded)]]/Table16[[#This Row],[BASELINE ESTIMATE WITH ESCALATION]]</f>
        <v>0</v>
      </c>
      <c r="U172" s="416">
        <v>0</v>
      </c>
      <c r="W172" s="430" t="s">
        <v>1568</v>
      </c>
      <c r="X172" s="430">
        <v>520509</v>
      </c>
      <c r="AB172" s="430" t="s">
        <v>2301</v>
      </c>
      <c r="AC172" s="250">
        <v>138</v>
      </c>
      <c r="AH172" s="250" t="s">
        <v>1840</v>
      </c>
      <c r="AI172" s="250" t="s">
        <v>1840</v>
      </c>
      <c r="AM172" s="460"/>
    </row>
    <row r="173" spans="1:39" hidden="1">
      <c r="A173" s="250">
        <v>210489</v>
      </c>
      <c r="B173" s="250">
        <v>51327</v>
      </c>
      <c r="C173" s="250">
        <v>82113</v>
      </c>
      <c r="D173" s="250">
        <v>0</v>
      </c>
      <c r="E173" s="250" t="s">
        <v>1834</v>
      </c>
      <c r="F173" s="250" t="s">
        <v>2296</v>
      </c>
      <c r="G173" s="250" t="s">
        <v>2302</v>
      </c>
      <c r="H173" s="250" t="s">
        <v>1215</v>
      </c>
      <c r="I173" s="415">
        <v>44757</v>
      </c>
      <c r="J173" s="432"/>
      <c r="K173" s="415">
        <v>43465</v>
      </c>
      <c r="L173" s="415">
        <v>43290</v>
      </c>
      <c r="M173" s="430" t="s">
        <v>2298</v>
      </c>
      <c r="N173" s="416">
        <v>7600000</v>
      </c>
      <c r="O173" s="431">
        <v>2018</v>
      </c>
      <c r="P173" s="416">
        <v>8388977.9639999997</v>
      </c>
      <c r="Q173" s="416">
        <v>7019000</v>
      </c>
      <c r="R173" s="433"/>
      <c r="S173" s="433">
        <f>Table16[[#This Row],[CURRENT COST ESTIMATE]]/Table16[[#This Row],[BASELINE ESTIMATE WITH ESCALATION]]</f>
        <v>0.83669310255920948</v>
      </c>
      <c r="T173" s="451">
        <f>Table16[[#This Row],[Current Month EcoSys EAC (Loaded)]]/Table16[[#This Row],[BASELINE ESTIMATE WITH ESCALATION]]</f>
        <v>0</v>
      </c>
      <c r="U173" s="416">
        <v>0</v>
      </c>
      <c r="W173" s="430" t="s">
        <v>1688</v>
      </c>
      <c r="Z173" s="430">
        <v>520828</v>
      </c>
      <c r="AA173" s="430" t="s">
        <v>2303</v>
      </c>
      <c r="AB173" s="430" t="s">
        <v>2304</v>
      </c>
      <c r="AC173" s="250">
        <v>138</v>
      </c>
      <c r="AH173" s="250" t="s">
        <v>1840</v>
      </c>
      <c r="AI173" s="250" t="s">
        <v>1840</v>
      </c>
      <c r="AM173" s="460"/>
    </row>
    <row r="174" spans="1:39" hidden="1">
      <c r="A174" s="250">
        <v>210489</v>
      </c>
      <c r="B174" s="250">
        <v>51327</v>
      </c>
      <c r="C174" s="250">
        <v>82114</v>
      </c>
      <c r="D174" s="250">
        <v>0</v>
      </c>
      <c r="E174" s="250" t="s">
        <v>1834</v>
      </c>
      <c r="F174" s="250" t="s">
        <v>2296</v>
      </c>
      <c r="G174" s="250" t="s">
        <v>2305</v>
      </c>
      <c r="H174" s="250" t="s">
        <v>1215</v>
      </c>
      <c r="I174" s="415">
        <v>45260</v>
      </c>
      <c r="J174" s="432"/>
      <c r="K174" s="415">
        <v>43465</v>
      </c>
      <c r="L174" s="415">
        <v>43290</v>
      </c>
      <c r="M174" s="430" t="s">
        <v>2298</v>
      </c>
      <c r="N174" s="416">
        <v>300000</v>
      </c>
      <c r="O174" s="431">
        <v>2018</v>
      </c>
      <c r="P174" s="416">
        <v>331143.86700000003</v>
      </c>
      <c r="Q174" s="416">
        <v>360000</v>
      </c>
      <c r="R174" s="433"/>
      <c r="S174" s="433">
        <f>Table16[[#This Row],[CURRENT COST ESTIMATE]]/Table16[[#This Row],[BASELINE ESTIMATE WITH ESCALATION]]</f>
        <v>1.0871407743752657</v>
      </c>
      <c r="T174" s="451">
        <f>Table16[[#This Row],[Current Month EcoSys EAC (Loaded)]]/Table16[[#This Row],[BASELINE ESTIMATE WITH ESCALATION]]</f>
        <v>0</v>
      </c>
      <c r="U174" s="416">
        <v>0</v>
      </c>
      <c r="W174" s="430" t="s">
        <v>1688</v>
      </c>
      <c r="X174" s="430">
        <v>520828</v>
      </c>
      <c r="Y174" s="430" t="s">
        <v>2303</v>
      </c>
      <c r="Z174" s="430">
        <v>521104</v>
      </c>
      <c r="AA174" s="430" t="s">
        <v>2306</v>
      </c>
      <c r="AB174" s="430" t="s">
        <v>2307</v>
      </c>
      <c r="AC174" s="250">
        <v>138</v>
      </c>
      <c r="AH174" s="250" t="s">
        <v>1840</v>
      </c>
      <c r="AI174" s="250" t="s">
        <v>1840</v>
      </c>
      <c r="AM174" s="460"/>
    </row>
    <row r="175" spans="1:39" hidden="1">
      <c r="A175" s="250">
        <v>210489</v>
      </c>
      <c r="B175" s="250">
        <v>51327</v>
      </c>
      <c r="C175" s="250">
        <v>82115</v>
      </c>
      <c r="D175" s="250">
        <v>0</v>
      </c>
      <c r="E175" s="250" t="s">
        <v>1834</v>
      </c>
      <c r="F175" s="250" t="s">
        <v>2296</v>
      </c>
      <c r="G175" s="250" t="s">
        <v>2308</v>
      </c>
      <c r="H175" s="250" t="s">
        <v>1215</v>
      </c>
      <c r="I175" s="415">
        <v>45323</v>
      </c>
      <c r="J175" s="432"/>
      <c r="K175" s="415">
        <v>43465</v>
      </c>
      <c r="L175" s="415">
        <v>43290</v>
      </c>
      <c r="M175" s="430" t="s">
        <v>2298</v>
      </c>
      <c r="N175" s="416">
        <v>6300000</v>
      </c>
      <c r="O175" s="431">
        <v>2018</v>
      </c>
      <c r="P175" s="416">
        <v>6954021.2070000004</v>
      </c>
      <c r="Q175" s="416">
        <v>6300000</v>
      </c>
      <c r="R175" s="433"/>
      <c r="S175" s="433">
        <f>Table16[[#This Row],[CURRENT COST ESTIMATE]]/Table16[[#This Row],[BASELINE ESTIMATE WITH ESCALATION]]</f>
        <v>0.9059506453127214</v>
      </c>
      <c r="T175" s="451">
        <f>Table16[[#This Row],[Current Month EcoSys EAC (Loaded)]]/Table16[[#This Row],[BASELINE ESTIMATE WITH ESCALATION]]</f>
        <v>0</v>
      </c>
      <c r="U175" s="416">
        <v>0</v>
      </c>
      <c r="W175" s="430" t="s">
        <v>1568</v>
      </c>
      <c r="X175" s="430">
        <v>520509</v>
      </c>
      <c r="Z175" s="430">
        <v>520814</v>
      </c>
      <c r="AA175" s="430" t="s">
        <v>1876</v>
      </c>
      <c r="AB175" s="430" t="s">
        <v>2309</v>
      </c>
      <c r="AC175" s="250">
        <v>138</v>
      </c>
      <c r="AH175" s="250" t="s">
        <v>1840</v>
      </c>
      <c r="AI175" s="250" t="s">
        <v>1840</v>
      </c>
      <c r="AM175" s="460"/>
    </row>
    <row r="176" spans="1:39" hidden="1">
      <c r="A176" s="250">
        <v>210496</v>
      </c>
      <c r="B176" s="250">
        <v>61346</v>
      </c>
      <c r="C176" s="250">
        <v>92151</v>
      </c>
      <c r="D176" s="250">
        <v>0</v>
      </c>
      <c r="E176" s="250" t="s">
        <v>2027</v>
      </c>
      <c r="F176" s="250" t="s">
        <v>2310</v>
      </c>
      <c r="G176" s="250" t="s">
        <v>2311</v>
      </c>
      <c r="H176" s="250" t="s">
        <v>1215</v>
      </c>
      <c r="I176" s="415">
        <v>44667</v>
      </c>
      <c r="J176" s="432"/>
      <c r="K176" s="415">
        <v>43617</v>
      </c>
      <c r="L176" s="415">
        <v>43329</v>
      </c>
      <c r="M176" s="430" t="s">
        <v>1572</v>
      </c>
      <c r="N176" s="416">
        <v>13626695</v>
      </c>
      <c r="O176" s="431">
        <v>2021</v>
      </c>
      <c r="P176" s="416">
        <v>13967362.375</v>
      </c>
      <c r="Q176" s="416">
        <v>20859497</v>
      </c>
      <c r="R176" s="433"/>
      <c r="S176" s="433">
        <f>Table16[[#This Row],[CURRENT COST ESTIMATE]]/Table16[[#This Row],[BASELINE ESTIMATE WITH ESCALATION]]</f>
        <v>1.4934456800044182</v>
      </c>
      <c r="T176" s="451">
        <f>Table16[[#This Row],[Current Month EcoSys EAC (Loaded)]]/Table16[[#This Row],[BASELINE ESTIMATE WITH ESCALATION]]</f>
        <v>0</v>
      </c>
      <c r="U176" s="416">
        <v>0</v>
      </c>
      <c r="W176" s="430" t="s">
        <v>1568</v>
      </c>
      <c r="AB176" s="430" t="s">
        <v>2312</v>
      </c>
      <c r="AC176" s="250">
        <v>230</v>
      </c>
      <c r="AD176" s="250">
        <v>0.2</v>
      </c>
      <c r="AM176" s="460"/>
    </row>
    <row r="177" spans="1:16383" hidden="1">
      <c r="A177" s="250">
        <v>210496</v>
      </c>
      <c r="B177" s="250">
        <v>61346</v>
      </c>
      <c r="C177" s="250">
        <v>92152</v>
      </c>
      <c r="D177" s="250">
        <v>0</v>
      </c>
      <c r="E177" s="250" t="s">
        <v>2027</v>
      </c>
      <c r="F177" s="250" t="s">
        <v>2310</v>
      </c>
      <c r="G177" s="250" t="s">
        <v>2313</v>
      </c>
      <c r="H177" s="250" t="s">
        <v>1215</v>
      </c>
      <c r="I177" s="415">
        <v>44667</v>
      </c>
      <c r="J177" s="432"/>
      <c r="K177" s="415">
        <v>43617</v>
      </c>
      <c r="L177" s="415">
        <v>43329</v>
      </c>
      <c r="M177" s="430" t="s">
        <v>1572</v>
      </c>
      <c r="N177" s="416">
        <v>6531679</v>
      </c>
      <c r="O177" s="431">
        <v>2021</v>
      </c>
      <c r="P177" s="416">
        <v>6694970.9749999996</v>
      </c>
      <c r="Q177" s="416">
        <v>81052</v>
      </c>
      <c r="R177" s="433"/>
      <c r="S177" s="433">
        <f>Table16[[#This Row],[CURRENT COST ESTIMATE]]/Table16[[#This Row],[BASELINE ESTIMATE WITH ESCALATION]]</f>
        <v>1.210640050609032E-2</v>
      </c>
      <c r="T177" s="451">
        <f>Table16[[#This Row],[Current Month EcoSys EAC (Loaded)]]/Table16[[#This Row],[BASELINE ESTIMATE WITH ESCALATION]]</f>
        <v>0</v>
      </c>
      <c r="U177" s="416">
        <v>0</v>
      </c>
      <c r="W177" s="430" t="s">
        <v>1568</v>
      </c>
      <c r="AB177" s="430" t="s">
        <v>2314</v>
      </c>
      <c r="AC177" s="250" t="s">
        <v>1910</v>
      </c>
      <c r="AM177" s="460"/>
    </row>
    <row r="178" spans="1:16383" hidden="1">
      <c r="A178" s="250">
        <v>210507</v>
      </c>
      <c r="B178" s="250">
        <v>61347</v>
      </c>
      <c r="C178" s="250">
        <v>92153</v>
      </c>
      <c r="D178" s="250">
        <v>0</v>
      </c>
      <c r="E178" s="250" t="s">
        <v>2027</v>
      </c>
      <c r="F178" s="250" t="s">
        <v>2315</v>
      </c>
      <c r="G178" s="250" t="s">
        <v>2316</v>
      </c>
      <c r="H178" s="250" t="s">
        <v>1215</v>
      </c>
      <c r="I178" s="415">
        <v>44515</v>
      </c>
      <c r="J178" s="432"/>
      <c r="K178" s="415">
        <v>43435</v>
      </c>
      <c r="L178" s="415">
        <v>43445</v>
      </c>
      <c r="M178" s="430" t="s">
        <v>2317</v>
      </c>
      <c r="N178" s="416">
        <v>29927758</v>
      </c>
      <c r="O178" s="431">
        <v>2019</v>
      </c>
      <c r="P178" s="416">
        <v>31442850.748750001</v>
      </c>
      <c r="Q178" s="416">
        <v>36646140</v>
      </c>
      <c r="R178" s="433"/>
      <c r="S178" s="433">
        <f>Table16[[#This Row],[CURRENT COST ESTIMATE]]/Table16[[#This Row],[BASELINE ESTIMATE WITH ESCALATION]]</f>
        <v>1.1654840171086223</v>
      </c>
      <c r="T178" s="451">
        <f>Table16[[#This Row],[Current Month EcoSys EAC (Loaded)]]/Table16[[#This Row],[BASELINE ESTIMATE WITH ESCALATION]]</f>
        <v>0</v>
      </c>
      <c r="U178" s="416">
        <v>0</v>
      </c>
      <c r="W178" s="430" t="s">
        <v>1584</v>
      </c>
      <c r="Z178" s="430">
        <v>528027</v>
      </c>
      <c r="AA178" s="430" t="s">
        <v>2318</v>
      </c>
      <c r="AB178" s="430" t="s">
        <v>2319</v>
      </c>
      <c r="AC178" s="250">
        <v>345</v>
      </c>
      <c r="AD178" s="250">
        <v>21</v>
      </c>
      <c r="AM178" s="460"/>
    </row>
    <row r="179" spans="1:16383" hidden="1">
      <c r="A179" s="250">
        <v>210507</v>
      </c>
      <c r="B179" s="250">
        <v>61347</v>
      </c>
      <c r="C179" s="250">
        <v>92154</v>
      </c>
      <c r="D179" s="250">
        <v>0</v>
      </c>
      <c r="E179" s="250" t="s">
        <v>2027</v>
      </c>
      <c r="F179" s="250" t="s">
        <v>2315</v>
      </c>
      <c r="G179" s="250" t="s">
        <v>2320</v>
      </c>
      <c r="H179" s="250" t="s">
        <v>1215</v>
      </c>
      <c r="I179" s="415">
        <v>44515</v>
      </c>
      <c r="J179" s="432"/>
      <c r="K179" s="415">
        <v>44531</v>
      </c>
      <c r="L179" s="415">
        <v>43445</v>
      </c>
      <c r="M179" s="430" t="s">
        <v>2317</v>
      </c>
      <c r="N179" s="416">
        <v>30496976</v>
      </c>
      <c r="O179" s="431">
        <v>2019</v>
      </c>
      <c r="P179" s="416">
        <v>32040885.41</v>
      </c>
      <c r="Q179" s="416">
        <v>32405135</v>
      </c>
      <c r="R179" s="433"/>
      <c r="S179" s="433">
        <f>Table16[[#This Row],[CURRENT COST ESTIMATE]]/Table16[[#This Row],[BASELINE ESTIMATE WITH ESCALATION]]</f>
        <v>1.011368274794501</v>
      </c>
      <c r="T179" s="451">
        <f>Table16[[#This Row],[Current Month EcoSys EAC (Loaded)]]/Table16[[#This Row],[BASELINE ESTIMATE WITH ESCALATION]]</f>
        <v>0</v>
      </c>
      <c r="U179" s="416">
        <v>0</v>
      </c>
      <c r="W179" s="430" t="s">
        <v>1584</v>
      </c>
      <c r="Z179" s="430">
        <v>528223</v>
      </c>
      <c r="AB179" s="430" t="s">
        <v>2321</v>
      </c>
      <c r="AC179" s="250">
        <v>345</v>
      </c>
      <c r="AD179" s="250">
        <v>19</v>
      </c>
      <c r="AH179" s="250" t="s">
        <v>1840</v>
      </c>
      <c r="AI179" s="250" t="s">
        <v>1840</v>
      </c>
      <c r="AM179" s="460"/>
    </row>
    <row r="180" spans="1:16383" hidden="1">
      <c r="A180" s="250">
        <v>210507</v>
      </c>
      <c r="B180" s="250">
        <v>61347</v>
      </c>
      <c r="C180" s="250">
        <v>102153</v>
      </c>
      <c r="D180" s="250">
        <v>0</v>
      </c>
      <c r="E180" s="250" t="s">
        <v>2027</v>
      </c>
      <c r="F180" s="250" t="s">
        <v>2315</v>
      </c>
      <c r="G180" s="250" t="s">
        <v>2322</v>
      </c>
      <c r="H180" s="250" t="s">
        <v>1215</v>
      </c>
      <c r="I180" s="415">
        <v>44515</v>
      </c>
      <c r="J180" s="432"/>
      <c r="K180" s="415">
        <v>43435</v>
      </c>
      <c r="L180" s="415">
        <v>43445</v>
      </c>
      <c r="M180" s="430" t="s">
        <v>2317</v>
      </c>
      <c r="N180" s="416">
        <v>6205015</v>
      </c>
      <c r="O180" s="431">
        <v>2019</v>
      </c>
      <c r="P180" s="416">
        <v>6519143.8843750004</v>
      </c>
      <c r="Q180" s="416">
        <v>5718715</v>
      </c>
      <c r="R180" s="433"/>
      <c r="S180" s="433">
        <f>Table16[[#This Row],[CURRENT COST ESTIMATE]]/Table16[[#This Row],[BASELINE ESTIMATE WITH ESCALATION]]</f>
        <v>0.87721871175547173</v>
      </c>
      <c r="T180" s="451">
        <f>Table16[[#This Row],[Current Month EcoSys EAC (Loaded)]]/Table16[[#This Row],[BASELINE ESTIMATE WITH ESCALATION]]</f>
        <v>0</v>
      </c>
      <c r="U180" s="416">
        <v>0</v>
      </c>
      <c r="W180" s="430" t="s">
        <v>1584</v>
      </c>
      <c r="Z180" s="430">
        <v>528020</v>
      </c>
      <c r="AB180" s="430" t="s">
        <v>2323</v>
      </c>
      <c r="AC180" s="250" t="s">
        <v>2144</v>
      </c>
      <c r="AM180" s="460"/>
    </row>
    <row r="181" spans="1:16383" hidden="1">
      <c r="A181" s="250">
        <v>210507</v>
      </c>
      <c r="B181" s="250">
        <v>61347</v>
      </c>
      <c r="C181" s="250">
        <v>102154</v>
      </c>
      <c r="D181" s="250">
        <v>0</v>
      </c>
      <c r="E181" s="250" t="s">
        <v>2027</v>
      </c>
      <c r="F181" s="250" t="s">
        <v>2315</v>
      </c>
      <c r="G181" s="250" t="s">
        <v>2324</v>
      </c>
      <c r="H181" s="250" t="s">
        <v>1215</v>
      </c>
      <c r="I181" s="415">
        <v>44515</v>
      </c>
      <c r="J181" s="432"/>
      <c r="K181" s="415">
        <v>44531</v>
      </c>
      <c r="L181" s="415">
        <v>43445</v>
      </c>
      <c r="M181" s="430" t="s">
        <v>2317</v>
      </c>
      <c r="N181" s="416">
        <v>6122043</v>
      </c>
      <c r="O181" s="431">
        <v>2019</v>
      </c>
      <c r="P181" s="416">
        <v>6431971.4268749999</v>
      </c>
      <c r="Q181" s="416">
        <v>5962651</v>
      </c>
      <c r="R181" s="433"/>
      <c r="S181" s="433">
        <f>Table16[[#This Row],[CURRENT COST ESTIMATE]]/Table16[[#This Row],[BASELINE ESTIMATE WITH ESCALATION]]</f>
        <v>0.92703319157886543</v>
      </c>
      <c r="T181" s="451">
        <f>Table16[[#This Row],[Current Month EcoSys EAC (Loaded)]]/Table16[[#This Row],[BASELINE ESTIMATE WITH ESCALATION]]</f>
        <v>0</v>
      </c>
      <c r="U181" s="416">
        <v>0</v>
      </c>
      <c r="W181" s="430" t="s">
        <v>1584</v>
      </c>
      <c r="Z181" s="430">
        <v>528020</v>
      </c>
      <c r="AB181" s="430" t="s">
        <v>2325</v>
      </c>
      <c r="AC181" s="250" t="s">
        <v>2144</v>
      </c>
      <c r="AM181" s="460"/>
    </row>
    <row r="182" spans="1:16383" hidden="1">
      <c r="A182" s="250">
        <v>210507</v>
      </c>
      <c r="B182" s="250">
        <v>61347</v>
      </c>
      <c r="C182" s="250">
        <v>102157</v>
      </c>
      <c r="D182" s="250">
        <v>0</v>
      </c>
      <c r="E182" s="250" t="s">
        <v>2027</v>
      </c>
      <c r="F182" s="250" t="s">
        <v>2315</v>
      </c>
      <c r="G182" s="250" t="s">
        <v>2326</v>
      </c>
      <c r="H182" s="250" t="s">
        <v>1215</v>
      </c>
      <c r="I182" s="415">
        <v>44515</v>
      </c>
      <c r="J182" s="432"/>
      <c r="K182" s="415">
        <v>43435</v>
      </c>
      <c r="L182" s="415">
        <v>43445</v>
      </c>
      <c r="M182" s="430" t="s">
        <v>2317</v>
      </c>
      <c r="N182" s="416">
        <v>5153574</v>
      </c>
      <c r="O182" s="431">
        <v>2019</v>
      </c>
      <c r="P182" s="416">
        <v>5414473.6837499999</v>
      </c>
      <c r="Q182" s="416">
        <v>6341420</v>
      </c>
      <c r="R182" s="433"/>
      <c r="S182" s="433">
        <f>Table16[[#This Row],[CURRENT COST ESTIMATE]]/Table16[[#This Row],[BASELINE ESTIMATE WITH ESCALATION]]</f>
        <v>1.1711978615819973</v>
      </c>
      <c r="T182" s="451">
        <f>Table16[[#This Row],[Current Month EcoSys EAC (Loaded)]]/Table16[[#This Row],[BASELINE ESTIMATE WITH ESCALATION]]</f>
        <v>0</v>
      </c>
      <c r="U182" s="416">
        <v>0</v>
      </c>
      <c r="W182" s="430" t="s">
        <v>1584</v>
      </c>
      <c r="AB182" s="430" t="s">
        <v>2327</v>
      </c>
      <c r="AC182" s="250">
        <v>345</v>
      </c>
      <c r="AH182" s="250" t="s">
        <v>1840</v>
      </c>
      <c r="AI182" s="250" t="s">
        <v>1840</v>
      </c>
      <c r="AM182" s="460"/>
    </row>
    <row r="183" spans="1:16383" hidden="1">
      <c r="A183" s="250">
        <v>210507</v>
      </c>
      <c r="B183" s="250">
        <v>61347</v>
      </c>
      <c r="C183" s="250">
        <v>102158</v>
      </c>
      <c r="D183" s="250">
        <v>0</v>
      </c>
      <c r="E183" s="250" t="s">
        <v>2027</v>
      </c>
      <c r="F183" s="250" t="s">
        <v>2315</v>
      </c>
      <c r="G183" s="250" t="s">
        <v>2328</v>
      </c>
      <c r="H183" s="250" t="s">
        <v>1215</v>
      </c>
      <c r="I183" s="415">
        <v>44150</v>
      </c>
      <c r="J183" s="432"/>
      <c r="K183" s="415">
        <v>43435</v>
      </c>
      <c r="L183" s="415">
        <v>43445</v>
      </c>
      <c r="M183" s="430" t="s">
        <v>2317</v>
      </c>
      <c r="N183" s="416">
        <v>11741936</v>
      </c>
      <c r="O183" s="431">
        <v>2019</v>
      </c>
      <c r="P183" s="416">
        <v>12035484.4</v>
      </c>
      <c r="Q183" s="416">
        <v>15137218</v>
      </c>
      <c r="R183" s="433"/>
      <c r="S183" s="433">
        <f>Table16[[#This Row],[CURRENT COST ESTIMATE]]/Table16[[#This Row],[BASELINE ESTIMATE WITH ESCALATION]]</f>
        <v>1.257715726007671</v>
      </c>
      <c r="T183" s="451">
        <f>Table16[[#This Row],[Current Month EcoSys EAC (Loaded)]]/Table16[[#This Row],[BASELINE ESTIMATE WITH ESCALATION]]</f>
        <v>0</v>
      </c>
      <c r="U183" s="416">
        <v>0</v>
      </c>
      <c r="W183" s="430" t="s">
        <v>1584</v>
      </c>
      <c r="AB183" s="430" t="s">
        <v>2329</v>
      </c>
      <c r="AC183" s="250">
        <v>115</v>
      </c>
      <c r="AH183" s="250" t="s">
        <v>1840</v>
      </c>
      <c r="AI183" s="250" t="s">
        <v>1840</v>
      </c>
      <c r="AM183" s="460"/>
    </row>
    <row r="184" spans="1:16383" hidden="1">
      <c r="A184" s="250">
        <v>210548</v>
      </c>
      <c r="B184" s="250">
        <v>71348</v>
      </c>
      <c r="C184" s="250">
        <v>102163</v>
      </c>
      <c r="D184" s="250">
        <v>0</v>
      </c>
      <c r="E184" s="250" t="s">
        <v>2330</v>
      </c>
      <c r="F184" s="250" t="s">
        <v>2331</v>
      </c>
      <c r="G184" s="250" t="s">
        <v>2332</v>
      </c>
      <c r="H184" s="250" t="s">
        <v>1215</v>
      </c>
      <c r="I184" s="415">
        <v>45077</v>
      </c>
      <c r="J184" s="432"/>
      <c r="K184" s="415">
        <v>44348</v>
      </c>
      <c r="L184" s="415">
        <v>43812</v>
      </c>
      <c r="M184" s="430" t="s">
        <v>2333</v>
      </c>
      <c r="N184" s="416">
        <v>3647471</v>
      </c>
      <c r="O184" s="431">
        <v>2019</v>
      </c>
      <c r="P184" s="416">
        <v>3927927.3066219999</v>
      </c>
      <c r="Q184" s="416">
        <v>3647471</v>
      </c>
      <c r="R184" s="433"/>
      <c r="S184" s="433">
        <f>Table16[[#This Row],[CURRENT COST ESTIMATE]]/Table16[[#This Row],[BASELINE ESTIMATE WITH ESCALATION]]</f>
        <v>0.92859941523123779</v>
      </c>
      <c r="T184" s="451">
        <f>Table16[[#This Row],[Current Month EcoSys EAC (Loaded)]]/Table16[[#This Row],[BASELINE ESTIMATE WITH ESCALATION]]</f>
        <v>0</v>
      </c>
      <c r="U184" s="416">
        <v>0</v>
      </c>
      <c r="W184" s="430" t="s">
        <v>1568</v>
      </c>
      <c r="X184" s="430">
        <v>646209</v>
      </c>
      <c r="Y184" s="430" t="s">
        <v>2334</v>
      </c>
      <c r="Z184" s="430">
        <v>646231</v>
      </c>
      <c r="AA184" s="430" t="s">
        <v>2335</v>
      </c>
      <c r="AB184" s="430" t="s">
        <v>2336</v>
      </c>
      <c r="AC184" s="250">
        <v>161</v>
      </c>
      <c r="AE184" s="250">
        <v>3.3</v>
      </c>
      <c r="AH184" s="250" t="s">
        <v>1840</v>
      </c>
      <c r="AI184" s="250" t="s">
        <v>1840</v>
      </c>
      <c r="AM184" s="460"/>
    </row>
    <row r="185" spans="1:16383" hidden="1">
      <c r="A185" s="250">
        <v>210505</v>
      </c>
      <c r="B185" s="250">
        <v>71352</v>
      </c>
      <c r="C185" s="250">
        <v>102172</v>
      </c>
      <c r="D185" s="250">
        <v>0</v>
      </c>
      <c r="E185" s="250" t="s">
        <v>1834</v>
      </c>
      <c r="F185" s="250" t="s">
        <v>2337</v>
      </c>
      <c r="G185" s="250" t="s">
        <v>2338</v>
      </c>
      <c r="H185" s="250" t="s">
        <v>1215</v>
      </c>
      <c r="I185" s="415">
        <v>44166</v>
      </c>
      <c r="J185" s="432"/>
      <c r="K185" s="415">
        <v>43800</v>
      </c>
      <c r="L185" s="415">
        <v>43440</v>
      </c>
      <c r="M185" s="430" t="s">
        <v>2339</v>
      </c>
      <c r="N185" s="416">
        <v>717209</v>
      </c>
      <c r="O185" s="431">
        <v>2019</v>
      </c>
      <c r="P185" s="416">
        <v>735139.22499999998</v>
      </c>
      <c r="Q185" s="416">
        <v>717209</v>
      </c>
      <c r="R185" s="433"/>
      <c r="S185" s="433">
        <f>Table16[[#This Row],[CURRENT COST ESTIMATE]]/Table16[[#This Row],[BASELINE ESTIMATE WITH ESCALATION]]</f>
        <v>0.97560975609756095</v>
      </c>
      <c r="T185" s="451">
        <f>Table16[[#This Row],[Current Month EcoSys EAC (Loaded)]]/Table16[[#This Row],[BASELINE ESTIMATE WITH ESCALATION]]</f>
        <v>0</v>
      </c>
      <c r="U185" s="416">
        <v>0</v>
      </c>
      <c r="W185" s="430" t="s">
        <v>1568</v>
      </c>
      <c r="AB185" s="430" t="s">
        <v>2340</v>
      </c>
      <c r="AC185" s="250">
        <v>69</v>
      </c>
      <c r="AM185" s="460"/>
    </row>
    <row r="186" spans="1:16383" hidden="1">
      <c r="A186" s="250">
        <v>210540</v>
      </c>
      <c r="B186" s="250">
        <v>81498</v>
      </c>
      <c r="C186" s="250">
        <v>112358</v>
      </c>
      <c r="D186" s="250">
        <v>0</v>
      </c>
      <c r="E186" s="250" t="s">
        <v>1866</v>
      </c>
      <c r="F186" s="250" t="s">
        <v>2341</v>
      </c>
      <c r="G186" s="250" t="s">
        <v>2342</v>
      </c>
      <c r="H186" s="250" t="s">
        <v>1215</v>
      </c>
      <c r="I186" s="415">
        <v>44348</v>
      </c>
      <c r="J186" s="432"/>
      <c r="K186" s="415">
        <v>44348</v>
      </c>
      <c r="L186" s="415">
        <v>43787</v>
      </c>
      <c r="M186" s="430" t="s">
        <v>1578</v>
      </c>
      <c r="N186" s="416">
        <v>271289</v>
      </c>
      <c r="O186" s="431">
        <v>2020</v>
      </c>
      <c r="P186" s="416">
        <v>278071.22499999998</v>
      </c>
      <c r="Q186" s="416">
        <v>271289</v>
      </c>
      <c r="R186" s="433"/>
      <c r="S186" s="433">
        <f>Table16[[#This Row],[CURRENT COST ESTIMATE]]/Table16[[#This Row],[BASELINE ESTIMATE WITH ESCALATION]]</f>
        <v>0.97560975609756106</v>
      </c>
      <c r="T186" s="451">
        <f>Table16[[#This Row],[Current Month EcoSys EAC (Loaded)]]/Table16[[#This Row],[BASELINE ESTIMATE WITH ESCALATION]]</f>
        <v>0</v>
      </c>
      <c r="U186" s="416">
        <v>0</v>
      </c>
      <c r="W186" s="430" t="s">
        <v>1563</v>
      </c>
      <c r="X186" s="430">
        <v>514887</v>
      </c>
      <c r="Y186" s="430" t="s">
        <v>2343</v>
      </c>
      <c r="AB186" s="430" t="s">
        <v>2344</v>
      </c>
      <c r="AC186" s="250">
        <v>138</v>
      </c>
      <c r="AH186" s="250" t="s">
        <v>1840</v>
      </c>
      <c r="AI186" s="250" t="s">
        <v>1840</v>
      </c>
      <c r="AM186" s="460"/>
    </row>
    <row r="187" spans="1:16383" s="420" customFormat="1">
      <c r="A187" s="250">
        <v>210627</v>
      </c>
      <c r="B187" s="250">
        <v>81717</v>
      </c>
      <c r="C187" s="250">
        <v>143182</v>
      </c>
      <c r="D187" s="250" t="s">
        <v>1755</v>
      </c>
      <c r="E187" s="250" t="s">
        <v>1219</v>
      </c>
      <c r="F187" s="430" t="s">
        <v>1681</v>
      </c>
      <c r="G187" s="430" t="s">
        <v>2726</v>
      </c>
      <c r="H187" s="415" t="s">
        <v>1354</v>
      </c>
      <c r="I187" s="415">
        <v>45436</v>
      </c>
      <c r="J187" s="432">
        <v>45939</v>
      </c>
      <c r="K187" s="415">
        <v>44562</v>
      </c>
      <c r="L187" s="415">
        <v>44505</v>
      </c>
      <c r="M187" s="430" t="s">
        <v>1676</v>
      </c>
      <c r="N187" s="416">
        <v>9059992</v>
      </c>
      <c r="O187" s="416">
        <v>2023</v>
      </c>
      <c r="P187" s="416">
        <v>9286492</v>
      </c>
      <c r="Q187" s="433">
        <v>12410868</v>
      </c>
      <c r="R187" s="498">
        <v>12410868.26</v>
      </c>
      <c r="S187" s="475">
        <f>Table16[[#This Row],[CURRENT COST ESTIMATE]]/Table16[[#This Row],[BASELINE ESTIMATE WITH ESCALATION]]</f>
        <v>1.3364430831362371</v>
      </c>
      <c r="T187" s="475">
        <f>Table16[[#This Row],[Current Month EcoSys EAC (Loaded)]]/Table16[[#This Row],[BASELINE ESTIMATE WITH ESCALATION]]</f>
        <v>1.3364431111338921</v>
      </c>
      <c r="U187" s="430">
        <v>0</v>
      </c>
      <c r="V187" s="430"/>
      <c r="W187" s="430" t="s">
        <v>1568</v>
      </c>
      <c r="X187" s="430"/>
      <c r="Y187" s="430"/>
      <c r="Z187" s="437"/>
      <c r="AA187" s="437"/>
      <c r="AB187" s="437" t="s">
        <v>2727</v>
      </c>
      <c r="AC187" s="250">
        <v>345</v>
      </c>
      <c r="AD187" s="462">
        <v>0.84</v>
      </c>
      <c r="AE187" s="460"/>
      <c r="AF187" s="250"/>
      <c r="AG187" s="250"/>
      <c r="AH187" s="250" t="s">
        <v>1840</v>
      </c>
      <c r="AI187" s="250" t="s">
        <v>1840</v>
      </c>
      <c r="AJ187" s="250"/>
      <c r="AK187" s="250" t="s">
        <v>2593</v>
      </c>
      <c r="AL187" s="250" t="s">
        <v>2807</v>
      </c>
      <c r="AM187" s="250"/>
      <c r="AN187" s="250"/>
      <c r="AO187" s="250"/>
      <c r="AP187" s="250"/>
      <c r="AQ187" s="250"/>
      <c r="AR187" s="250"/>
      <c r="AS187" s="250"/>
      <c r="AT187" s="250"/>
      <c r="AU187" s="250"/>
      <c r="AV187" s="250"/>
      <c r="AW187" s="250"/>
      <c r="AX187" s="250"/>
      <c r="AY187" s="250"/>
      <c r="AZ187" s="250"/>
      <c r="BA187" s="250"/>
      <c r="BB187" s="250"/>
      <c r="BC187" s="250"/>
      <c r="BD187" s="250"/>
      <c r="BE187" s="250"/>
      <c r="BF187" s="250"/>
      <c r="BG187" s="250"/>
      <c r="BH187" s="250"/>
      <c r="BI187" s="250"/>
      <c r="BJ187" s="250"/>
      <c r="BK187" s="250"/>
      <c r="BL187" s="250"/>
      <c r="BM187" s="250"/>
      <c r="BN187" s="250"/>
      <c r="BO187" s="250"/>
      <c r="BP187" s="250"/>
      <c r="BQ187" s="250"/>
      <c r="BR187" s="250"/>
      <c r="BS187" s="250"/>
      <c r="BT187" s="250"/>
      <c r="BU187" s="250"/>
      <c r="BV187" s="250"/>
      <c r="BW187" s="250"/>
      <c r="BX187" s="250"/>
      <c r="BY187" s="250"/>
      <c r="BZ187" s="250"/>
      <c r="CA187" s="250"/>
      <c r="CB187" s="250"/>
      <c r="CC187" s="250"/>
      <c r="CD187" s="250"/>
      <c r="CE187" s="250"/>
      <c r="CF187" s="250"/>
      <c r="CG187" s="250"/>
      <c r="CH187" s="250"/>
      <c r="CI187" s="250"/>
      <c r="CJ187" s="250"/>
      <c r="CK187" s="250"/>
      <c r="CL187" s="250"/>
      <c r="CM187" s="250"/>
      <c r="CN187" s="250"/>
      <c r="CO187" s="250"/>
      <c r="CP187" s="250"/>
      <c r="CQ187" s="250"/>
      <c r="CR187" s="250"/>
      <c r="CS187" s="250"/>
      <c r="CT187" s="250"/>
      <c r="CU187" s="250"/>
      <c r="CV187" s="250"/>
      <c r="CW187" s="250"/>
      <c r="CX187" s="250"/>
      <c r="CY187" s="250"/>
      <c r="CZ187" s="250"/>
      <c r="DA187" s="250"/>
      <c r="DB187" s="250"/>
      <c r="DC187" s="250"/>
      <c r="DD187" s="250"/>
      <c r="DE187" s="250"/>
      <c r="DF187" s="250"/>
      <c r="DG187" s="250"/>
      <c r="DH187" s="250"/>
      <c r="DI187" s="250"/>
      <c r="DJ187" s="250"/>
      <c r="DK187" s="250"/>
      <c r="DL187" s="250"/>
      <c r="DM187" s="250"/>
      <c r="DN187" s="250"/>
      <c r="DO187" s="250"/>
      <c r="DP187" s="250"/>
      <c r="DQ187" s="250"/>
      <c r="DR187" s="250"/>
      <c r="DS187" s="250"/>
      <c r="DT187" s="250"/>
      <c r="DU187" s="250"/>
      <c r="DV187" s="250"/>
      <c r="DW187" s="250"/>
      <c r="DX187" s="250"/>
      <c r="DY187" s="250"/>
      <c r="DZ187" s="250"/>
      <c r="EA187" s="250"/>
      <c r="EB187" s="250"/>
      <c r="EC187" s="250"/>
      <c r="ED187" s="250"/>
      <c r="EE187" s="250"/>
      <c r="EF187" s="250"/>
      <c r="EG187" s="250"/>
      <c r="EH187" s="250"/>
      <c r="EI187" s="250"/>
      <c r="EJ187" s="250"/>
      <c r="EK187" s="250"/>
      <c r="EL187" s="250"/>
      <c r="EM187" s="250"/>
      <c r="EN187" s="250"/>
      <c r="EO187" s="250"/>
      <c r="EP187" s="250"/>
      <c r="EQ187" s="250"/>
      <c r="ER187" s="250"/>
      <c r="ES187" s="250"/>
      <c r="ET187" s="250"/>
      <c r="EU187" s="250"/>
      <c r="EV187" s="250"/>
      <c r="EW187" s="250"/>
      <c r="EX187" s="250"/>
      <c r="EY187" s="250"/>
      <c r="EZ187" s="250"/>
      <c r="FA187" s="250"/>
      <c r="FB187" s="250"/>
      <c r="FC187" s="250"/>
      <c r="FD187" s="250"/>
      <c r="FE187" s="250"/>
      <c r="FF187" s="250"/>
      <c r="FG187" s="250"/>
      <c r="FH187" s="250"/>
      <c r="FI187" s="250"/>
      <c r="FJ187" s="250"/>
      <c r="FK187" s="250"/>
      <c r="FL187" s="250"/>
      <c r="FM187" s="250"/>
      <c r="FN187" s="250"/>
      <c r="FO187" s="250"/>
      <c r="FP187" s="250"/>
      <c r="FQ187" s="250"/>
      <c r="FR187" s="250"/>
      <c r="FS187" s="250"/>
      <c r="FT187" s="250"/>
      <c r="FU187" s="250"/>
      <c r="FV187" s="250"/>
      <c r="FW187" s="250"/>
      <c r="FX187" s="250"/>
      <c r="FY187" s="250"/>
      <c r="FZ187" s="250"/>
      <c r="GA187" s="250"/>
      <c r="GB187" s="250"/>
      <c r="GC187" s="250"/>
      <c r="GD187" s="250"/>
      <c r="GE187" s="250"/>
      <c r="GF187" s="250"/>
      <c r="GG187" s="250"/>
      <c r="GH187" s="250"/>
      <c r="GI187" s="250"/>
      <c r="GJ187" s="250"/>
      <c r="GK187" s="250"/>
      <c r="GL187" s="250"/>
      <c r="GM187" s="250"/>
      <c r="GN187" s="250"/>
      <c r="GO187" s="250"/>
      <c r="GP187" s="250"/>
      <c r="GQ187" s="250"/>
      <c r="GR187" s="250"/>
      <c r="GS187" s="250"/>
      <c r="GT187" s="250"/>
      <c r="GU187" s="250"/>
      <c r="GV187" s="250"/>
      <c r="GW187" s="250"/>
      <c r="GX187" s="250"/>
      <c r="GY187" s="250"/>
      <c r="GZ187" s="250"/>
      <c r="HA187" s="250"/>
      <c r="HB187" s="250"/>
      <c r="HC187" s="250"/>
      <c r="HD187" s="250"/>
      <c r="HE187" s="250"/>
      <c r="HF187" s="250"/>
      <c r="HG187" s="250"/>
      <c r="HH187" s="250"/>
      <c r="HI187" s="250"/>
      <c r="HJ187" s="250"/>
      <c r="HK187" s="250"/>
      <c r="HL187" s="250"/>
      <c r="HM187" s="250"/>
      <c r="HN187" s="250"/>
      <c r="HO187" s="250"/>
      <c r="HP187" s="250"/>
      <c r="HQ187" s="250"/>
      <c r="HR187" s="250"/>
      <c r="HS187" s="250"/>
      <c r="HT187" s="250"/>
      <c r="HU187" s="250"/>
      <c r="HV187" s="250"/>
      <c r="HW187" s="250"/>
      <c r="HX187" s="250"/>
      <c r="HY187" s="250"/>
      <c r="HZ187" s="250"/>
      <c r="IA187" s="250"/>
      <c r="IB187" s="250"/>
      <c r="IC187" s="250"/>
      <c r="ID187" s="250"/>
      <c r="IE187" s="250"/>
      <c r="IF187" s="250"/>
      <c r="IG187" s="250"/>
      <c r="IH187" s="250"/>
      <c r="II187" s="250"/>
      <c r="IJ187" s="250"/>
      <c r="IK187" s="250"/>
      <c r="IL187" s="250"/>
      <c r="IM187" s="250"/>
      <c r="IN187" s="250"/>
      <c r="IO187" s="250"/>
      <c r="IP187" s="250"/>
      <c r="IQ187" s="250"/>
      <c r="IR187" s="250"/>
      <c r="IS187" s="250"/>
      <c r="IT187" s="250"/>
      <c r="IU187" s="250"/>
      <c r="IV187" s="250"/>
      <c r="IW187" s="250"/>
      <c r="IX187" s="250"/>
      <c r="IY187" s="250"/>
      <c r="IZ187" s="250"/>
      <c r="JA187" s="250"/>
      <c r="JB187" s="250"/>
      <c r="JC187" s="250"/>
      <c r="JD187" s="250"/>
      <c r="JE187" s="250"/>
      <c r="JF187" s="250"/>
      <c r="JG187" s="250"/>
      <c r="JH187" s="250"/>
      <c r="JI187" s="250"/>
      <c r="JJ187" s="250"/>
      <c r="JK187" s="250"/>
      <c r="JL187" s="250"/>
      <c r="JM187" s="250"/>
      <c r="JN187" s="250"/>
      <c r="JO187" s="250"/>
      <c r="JP187" s="250"/>
      <c r="JQ187" s="250"/>
      <c r="JR187" s="250"/>
      <c r="JS187" s="250"/>
      <c r="JT187" s="250"/>
      <c r="JU187" s="250"/>
      <c r="JV187" s="250"/>
      <c r="JW187" s="250"/>
      <c r="JX187" s="250"/>
      <c r="JY187" s="250"/>
      <c r="JZ187" s="250"/>
      <c r="KA187" s="250"/>
      <c r="KB187" s="250"/>
      <c r="KC187" s="250"/>
      <c r="KD187" s="250"/>
      <c r="KE187" s="250"/>
      <c r="KF187" s="250"/>
      <c r="KG187" s="250"/>
      <c r="KH187" s="250"/>
      <c r="KI187" s="250"/>
      <c r="KJ187" s="250"/>
      <c r="KK187" s="250"/>
      <c r="KL187" s="250"/>
      <c r="KM187" s="250"/>
      <c r="KN187" s="250"/>
      <c r="KO187" s="250"/>
      <c r="KP187" s="250"/>
      <c r="KQ187" s="250"/>
      <c r="KR187" s="250"/>
      <c r="KS187" s="250"/>
      <c r="KT187" s="250"/>
      <c r="KU187" s="250"/>
      <c r="KV187" s="250"/>
      <c r="KW187" s="250"/>
      <c r="KX187" s="250"/>
      <c r="KY187" s="250"/>
      <c r="KZ187" s="250"/>
      <c r="LA187" s="250"/>
      <c r="LB187" s="250"/>
      <c r="LC187" s="250"/>
      <c r="LD187" s="250"/>
      <c r="LE187" s="250"/>
      <c r="LF187" s="250"/>
      <c r="LG187" s="250"/>
      <c r="LH187" s="250"/>
      <c r="LI187" s="250"/>
      <c r="LJ187" s="250"/>
      <c r="LK187" s="250"/>
      <c r="LL187" s="250"/>
      <c r="LM187" s="250"/>
      <c r="LN187" s="250"/>
      <c r="LO187" s="250"/>
      <c r="LP187" s="250"/>
      <c r="LQ187" s="250"/>
      <c r="LR187" s="250"/>
      <c r="LS187" s="250"/>
      <c r="LT187" s="250"/>
      <c r="LU187" s="250"/>
      <c r="LV187" s="250"/>
      <c r="LW187" s="250"/>
      <c r="LX187" s="250"/>
      <c r="LY187" s="250"/>
      <c r="LZ187" s="250"/>
      <c r="MA187" s="250"/>
      <c r="MB187" s="250"/>
      <c r="MC187" s="250"/>
      <c r="MD187" s="250"/>
      <c r="ME187" s="250"/>
      <c r="MF187" s="250"/>
      <c r="MG187" s="250"/>
      <c r="MH187" s="250"/>
      <c r="MI187" s="250"/>
      <c r="MJ187" s="250"/>
      <c r="MK187" s="250"/>
      <c r="ML187" s="250"/>
      <c r="MM187" s="250"/>
      <c r="MN187" s="250"/>
      <c r="MO187" s="250"/>
      <c r="MP187" s="250"/>
      <c r="MQ187" s="250"/>
      <c r="MR187" s="250"/>
      <c r="MS187" s="250"/>
      <c r="MT187" s="250"/>
      <c r="MU187" s="250"/>
      <c r="MV187" s="250"/>
      <c r="MW187" s="250"/>
      <c r="MX187" s="250"/>
      <c r="MY187" s="250"/>
      <c r="MZ187" s="250"/>
      <c r="NA187" s="250"/>
      <c r="NB187" s="250"/>
      <c r="NC187" s="250"/>
      <c r="ND187" s="250"/>
      <c r="NE187" s="250"/>
      <c r="NF187" s="250"/>
      <c r="NG187" s="250"/>
      <c r="NH187" s="250"/>
      <c r="NI187" s="250"/>
      <c r="NJ187" s="250"/>
      <c r="NK187" s="250"/>
      <c r="NL187" s="250"/>
      <c r="NM187" s="250"/>
      <c r="NN187" s="250"/>
      <c r="NO187" s="250"/>
      <c r="NP187" s="250"/>
      <c r="NQ187" s="250"/>
      <c r="NR187" s="250"/>
      <c r="NS187" s="250"/>
      <c r="NT187" s="250"/>
      <c r="NU187" s="250"/>
      <c r="NV187" s="250"/>
      <c r="NW187" s="250"/>
      <c r="NX187" s="250"/>
      <c r="NY187" s="250"/>
      <c r="NZ187" s="250"/>
      <c r="OA187" s="250"/>
      <c r="OB187" s="250"/>
      <c r="OC187" s="250"/>
      <c r="OD187" s="250"/>
      <c r="OE187" s="250"/>
      <c r="OF187" s="250"/>
      <c r="OG187" s="250"/>
      <c r="OH187" s="250"/>
      <c r="OI187" s="250"/>
      <c r="OJ187" s="250"/>
      <c r="OK187" s="250"/>
      <c r="OL187" s="250"/>
      <c r="OM187" s="250"/>
      <c r="ON187" s="250"/>
      <c r="OO187" s="250"/>
      <c r="OP187" s="250"/>
      <c r="OQ187" s="250"/>
      <c r="OR187" s="250"/>
      <c r="OS187" s="250"/>
      <c r="OT187" s="250"/>
      <c r="OU187" s="250"/>
      <c r="OV187" s="250"/>
      <c r="OW187" s="250"/>
      <c r="OX187" s="250"/>
      <c r="OY187" s="250"/>
      <c r="OZ187" s="250"/>
      <c r="PA187" s="250"/>
      <c r="PB187" s="250"/>
      <c r="PC187" s="250"/>
      <c r="PD187" s="250"/>
      <c r="PE187" s="250"/>
      <c r="PF187" s="250"/>
      <c r="PG187" s="250"/>
      <c r="PH187" s="250"/>
      <c r="PI187" s="250"/>
      <c r="PJ187" s="250"/>
      <c r="PK187" s="250"/>
      <c r="PL187" s="250"/>
      <c r="PM187" s="250"/>
      <c r="PN187" s="250"/>
      <c r="PO187" s="250"/>
      <c r="PP187" s="250"/>
      <c r="PQ187" s="250"/>
      <c r="PR187" s="250"/>
      <c r="PS187" s="250"/>
      <c r="PT187" s="250"/>
      <c r="PU187" s="250"/>
      <c r="PV187" s="250"/>
      <c r="PW187" s="250"/>
      <c r="PX187" s="250"/>
      <c r="PY187" s="250"/>
      <c r="PZ187" s="250"/>
      <c r="QA187" s="250"/>
      <c r="QB187" s="250"/>
      <c r="QC187" s="250"/>
      <c r="QD187" s="250"/>
      <c r="QE187" s="250"/>
      <c r="QF187" s="250"/>
      <c r="QG187" s="250"/>
      <c r="QH187" s="250"/>
      <c r="QI187" s="250"/>
      <c r="QJ187" s="250"/>
      <c r="QK187" s="250"/>
      <c r="QL187" s="250"/>
      <c r="QM187" s="250"/>
      <c r="QN187" s="250"/>
      <c r="QO187" s="250"/>
      <c r="QP187" s="250"/>
      <c r="QQ187" s="250"/>
      <c r="QR187" s="250"/>
      <c r="QS187" s="250"/>
      <c r="QT187" s="250"/>
      <c r="QU187" s="250"/>
      <c r="QV187" s="250"/>
      <c r="QW187" s="250"/>
      <c r="QX187" s="250"/>
      <c r="QY187" s="250"/>
      <c r="QZ187" s="250"/>
      <c r="RA187" s="250"/>
      <c r="RB187" s="250"/>
      <c r="RC187" s="250"/>
      <c r="RD187" s="250"/>
      <c r="RE187" s="250"/>
      <c r="RF187" s="250"/>
      <c r="RG187" s="250"/>
      <c r="RH187" s="250"/>
      <c r="RI187" s="250"/>
      <c r="RJ187" s="250"/>
      <c r="RK187" s="250"/>
      <c r="RL187" s="250"/>
      <c r="RM187" s="250"/>
      <c r="RN187" s="250"/>
      <c r="RO187" s="250"/>
      <c r="RP187" s="250"/>
      <c r="RQ187" s="250"/>
      <c r="RR187" s="250"/>
      <c r="RS187" s="250"/>
      <c r="RT187" s="250"/>
      <c r="RU187" s="250"/>
      <c r="RV187" s="250"/>
      <c r="RW187" s="250"/>
      <c r="RX187" s="250"/>
      <c r="RY187" s="250"/>
      <c r="RZ187" s="250"/>
      <c r="SA187" s="250"/>
      <c r="SB187" s="250"/>
      <c r="SC187" s="250"/>
      <c r="SD187" s="250"/>
      <c r="SE187" s="250"/>
      <c r="SF187" s="250"/>
      <c r="SG187" s="250"/>
      <c r="SH187" s="250"/>
      <c r="SI187" s="250"/>
      <c r="SJ187" s="250"/>
      <c r="SK187" s="250"/>
      <c r="SL187" s="250"/>
      <c r="SM187" s="250"/>
      <c r="SN187" s="250"/>
      <c r="SO187" s="250"/>
      <c r="SP187" s="250"/>
      <c r="SQ187" s="250"/>
      <c r="SR187" s="250"/>
      <c r="SS187" s="250"/>
      <c r="ST187" s="250"/>
      <c r="SU187" s="250"/>
      <c r="SV187" s="250"/>
      <c r="SW187" s="250"/>
      <c r="SX187" s="250"/>
      <c r="SY187" s="250"/>
      <c r="SZ187" s="250"/>
      <c r="TA187" s="250"/>
      <c r="TB187" s="250"/>
      <c r="TC187" s="250"/>
      <c r="TD187" s="250"/>
      <c r="TE187" s="250"/>
      <c r="TF187" s="250"/>
      <c r="TG187" s="250"/>
      <c r="TH187" s="250"/>
      <c r="TI187" s="250"/>
      <c r="TJ187" s="250"/>
      <c r="TK187" s="250"/>
      <c r="TL187" s="250"/>
      <c r="TM187" s="250"/>
      <c r="TN187" s="250"/>
      <c r="TO187" s="250"/>
      <c r="TP187" s="250"/>
      <c r="TQ187" s="250"/>
      <c r="TR187" s="250"/>
      <c r="TS187" s="250"/>
      <c r="TT187" s="250"/>
      <c r="TU187" s="250"/>
      <c r="TV187" s="250"/>
      <c r="TW187" s="250"/>
      <c r="TX187" s="250"/>
      <c r="TY187" s="250"/>
      <c r="TZ187" s="250"/>
      <c r="UA187" s="250"/>
      <c r="UB187" s="250"/>
      <c r="UC187" s="250"/>
      <c r="UD187" s="250"/>
      <c r="UE187" s="250"/>
      <c r="UF187" s="250"/>
      <c r="UG187" s="250"/>
      <c r="UH187" s="250"/>
      <c r="UI187" s="250"/>
      <c r="UJ187" s="250"/>
      <c r="UK187" s="250"/>
      <c r="UL187" s="250"/>
      <c r="UM187" s="250"/>
      <c r="UN187" s="250"/>
      <c r="UO187" s="250"/>
      <c r="UP187" s="250"/>
      <c r="UQ187" s="250"/>
      <c r="UR187" s="250"/>
      <c r="US187" s="250"/>
      <c r="UT187" s="250"/>
      <c r="UU187" s="250"/>
      <c r="UV187" s="250"/>
      <c r="UW187" s="250"/>
      <c r="UX187" s="250"/>
      <c r="UY187" s="250"/>
      <c r="UZ187" s="250"/>
      <c r="VA187" s="250"/>
      <c r="VB187" s="250"/>
      <c r="VC187" s="250"/>
      <c r="VD187" s="250"/>
      <c r="VE187" s="250"/>
      <c r="VF187" s="250"/>
      <c r="VG187" s="250"/>
      <c r="VH187" s="250"/>
      <c r="VI187" s="250"/>
      <c r="VJ187" s="250"/>
      <c r="VK187" s="250"/>
      <c r="VL187" s="250"/>
      <c r="VM187" s="250"/>
      <c r="VN187" s="250"/>
      <c r="VO187" s="250"/>
      <c r="VP187" s="250"/>
      <c r="VQ187" s="250"/>
      <c r="VR187" s="250"/>
      <c r="VS187" s="250"/>
      <c r="VT187" s="250"/>
      <c r="VU187" s="250"/>
      <c r="VV187" s="250"/>
      <c r="VW187" s="250"/>
      <c r="VX187" s="250"/>
      <c r="VY187" s="250"/>
      <c r="VZ187" s="250"/>
      <c r="WA187" s="250"/>
      <c r="WB187" s="250"/>
      <c r="WC187" s="250"/>
      <c r="WD187" s="250"/>
      <c r="WE187" s="250"/>
      <c r="WF187" s="250"/>
      <c r="WG187" s="250"/>
      <c r="WH187" s="250"/>
      <c r="WI187" s="250"/>
      <c r="WJ187" s="250"/>
      <c r="WK187" s="250"/>
      <c r="WL187" s="250"/>
      <c r="WM187" s="250"/>
      <c r="WN187" s="250"/>
      <c r="WO187" s="250"/>
      <c r="WP187" s="250"/>
      <c r="WQ187" s="250"/>
      <c r="WR187" s="250"/>
      <c r="WS187" s="250"/>
      <c r="WT187" s="250"/>
      <c r="WU187" s="250"/>
      <c r="WV187" s="250"/>
      <c r="WW187" s="250"/>
      <c r="WX187" s="250"/>
      <c r="WY187" s="250"/>
      <c r="WZ187" s="250"/>
      <c r="XA187" s="250"/>
      <c r="XB187" s="250"/>
      <c r="XC187" s="250"/>
      <c r="XD187" s="250"/>
      <c r="XE187" s="250"/>
      <c r="XF187" s="250"/>
      <c r="XG187" s="250"/>
      <c r="XH187" s="250"/>
      <c r="XI187" s="250"/>
      <c r="XJ187" s="250"/>
      <c r="XK187" s="250"/>
      <c r="XL187" s="250"/>
      <c r="XM187" s="250"/>
      <c r="XN187" s="250"/>
      <c r="XO187" s="250"/>
      <c r="XP187" s="250"/>
      <c r="XQ187" s="250"/>
      <c r="XR187" s="250"/>
      <c r="XS187" s="250"/>
      <c r="XT187" s="250"/>
      <c r="XU187" s="250"/>
      <c r="XV187" s="250"/>
      <c r="XW187" s="250"/>
      <c r="XX187" s="250"/>
      <c r="XY187" s="250"/>
      <c r="XZ187" s="250"/>
      <c r="YA187" s="250"/>
      <c r="YB187" s="250"/>
      <c r="YC187" s="250"/>
      <c r="YD187" s="250"/>
      <c r="YE187" s="250"/>
      <c r="YF187" s="250"/>
      <c r="YG187" s="250"/>
      <c r="YH187" s="250"/>
      <c r="YI187" s="250"/>
      <c r="YJ187" s="250"/>
      <c r="YK187" s="250"/>
      <c r="YL187" s="250"/>
      <c r="YM187" s="250"/>
      <c r="YN187" s="250"/>
      <c r="YO187" s="250"/>
      <c r="YP187" s="250"/>
      <c r="YQ187" s="250"/>
      <c r="YR187" s="250"/>
      <c r="YS187" s="250"/>
      <c r="YT187" s="250"/>
      <c r="YU187" s="250"/>
      <c r="YV187" s="250"/>
      <c r="YW187" s="250"/>
      <c r="YX187" s="250"/>
      <c r="YY187" s="250"/>
      <c r="YZ187" s="250"/>
      <c r="ZA187" s="250"/>
      <c r="ZB187" s="250"/>
      <c r="ZC187" s="250"/>
      <c r="ZD187" s="250"/>
      <c r="ZE187" s="250"/>
      <c r="ZF187" s="250"/>
      <c r="ZG187" s="250"/>
      <c r="ZH187" s="250"/>
      <c r="ZI187" s="250"/>
      <c r="ZJ187" s="250"/>
      <c r="ZK187" s="250"/>
      <c r="ZL187" s="250"/>
      <c r="ZM187" s="250"/>
      <c r="ZN187" s="250"/>
      <c r="ZO187" s="250"/>
      <c r="ZP187" s="250"/>
      <c r="ZQ187" s="250"/>
      <c r="ZR187" s="250"/>
      <c r="ZS187" s="250"/>
      <c r="ZT187" s="250"/>
      <c r="ZU187" s="250"/>
      <c r="ZV187" s="250"/>
      <c r="ZW187" s="250"/>
      <c r="ZX187" s="250"/>
      <c r="ZY187" s="250"/>
      <c r="ZZ187" s="250"/>
      <c r="AAA187" s="250"/>
      <c r="AAB187" s="250"/>
      <c r="AAC187" s="250"/>
      <c r="AAD187" s="250"/>
      <c r="AAE187" s="250"/>
      <c r="AAF187" s="250"/>
      <c r="AAG187" s="250"/>
      <c r="AAH187" s="250"/>
      <c r="AAI187" s="250"/>
      <c r="AAJ187" s="250"/>
      <c r="AAK187" s="250"/>
      <c r="AAL187" s="250"/>
      <c r="AAM187" s="250"/>
      <c r="AAN187" s="250"/>
      <c r="AAO187" s="250"/>
      <c r="AAP187" s="250"/>
      <c r="AAQ187" s="250"/>
      <c r="AAR187" s="250"/>
      <c r="AAS187" s="250"/>
      <c r="AAT187" s="250"/>
      <c r="AAU187" s="250"/>
      <c r="AAV187" s="250"/>
      <c r="AAW187" s="250"/>
      <c r="AAX187" s="250"/>
      <c r="AAY187" s="250"/>
      <c r="AAZ187" s="250"/>
      <c r="ABA187" s="250"/>
      <c r="ABB187" s="250"/>
      <c r="ABC187" s="250"/>
      <c r="ABD187" s="250"/>
      <c r="ABE187" s="250"/>
      <c r="ABF187" s="250"/>
      <c r="ABG187" s="250"/>
      <c r="ABH187" s="250"/>
      <c r="ABI187" s="250"/>
      <c r="ABJ187" s="250"/>
      <c r="ABK187" s="250"/>
      <c r="ABL187" s="250"/>
      <c r="ABM187" s="250"/>
      <c r="ABN187" s="250"/>
      <c r="ABO187" s="250"/>
      <c r="ABP187" s="250"/>
      <c r="ABQ187" s="250"/>
      <c r="ABR187" s="250"/>
      <c r="ABS187" s="250"/>
      <c r="ABT187" s="250"/>
      <c r="ABU187" s="250"/>
      <c r="ABV187" s="250"/>
      <c r="ABW187" s="250"/>
      <c r="ABX187" s="250"/>
      <c r="ABY187" s="250"/>
      <c r="ABZ187" s="250"/>
      <c r="ACA187" s="250"/>
      <c r="ACB187" s="250"/>
      <c r="ACC187" s="250"/>
      <c r="ACD187" s="250"/>
      <c r="ACE187" s="250"/>
      <c r="ACF187" s="250"/>
      <c r="ACG187" s="250"/>
      <c r="ACH187" s="250"/>
      <c r="ACI187" s="250"/>
      <c r="ACJ187" s="250"/>
      <c r="ACK187" s="250"/>
      <c r="ACL187" s="250"/>
      <c r="ACM187" s="250"/>
      <c r="ACN187" s="250"/>
      <c r="ACO187" s="250"/>
      <c r="ACP187" s="250"/>
      <c r="ACQ187" s="250"/>
      <c r="ACR187" s="250"/>
      <c r="ACS187" s="250"/>
      <c r="ACT187" s="250"/>
      <c r="ACU187" s="250"/>
      <c r="ACV187" s="250"/>
      <c r="ACW187" s="250"/>
      <c r="ACX187" s="250"/>
      <c r="ACY187" s="250"/>
      <c r="ACZ187" s="250"/>
      <c r="ADA187" s="250"/>
      <c r="ADB187" s="250"/>
      <c r="ADC187" s="250"/>
      <c r="ADD187" s="250"/>
      <c r="ADE187" s="250"/>
      <c r="ADF187" s="250"/>
      <c r="ADG187" s="250"/>
      <c r="ADH187" s="250"/>
      <c r="ADI187" s="250"/>
      <c r="ADJ187" s="250"/>
      <c r="ADK187" s="250"/>
      <c r="ADL187" s="250"/>
      <c r="ADM187" s="250"/>
      <c r="ADN187" s="250"/>
      <c r="ADO187" s="250"/>
      <c r="ADP187" s="250"/>
      <c r="ADQ187" s="250"/>
      <c r="ADR187" s="250"/>
      <c r="ADS187" s="250"/>
      <c r="ADT187" s="250"/>
      <c r="ADU187" s="250"/>
      <c r="ADV187" s="250"/>
      <c r="ADW187" s="250"/>
      <c r="ADX187" s="250"/>
      <c r="ADY187" s="250"/>
      <c r="ADZ187" s="250"/>
      <c r="AEA187" s="250"/>
      <c r="AEB187" s="250"/>
      <c r="AEC187" s="250"/>
      <c r="AED187" s="250"/>
      <c r="AEE187" s="250"/>
      <c r="AEF187" s="250"/>
      <c r="AEG187" s="250"/>
      <c r="AEH187" s="250"/>
      <c r="AEI187" s="250"/>
      <c r="AEJ187" s="250"/>
      <c r="AEK187" s="250"/>
      <c r="AEL187" s="250"/>
      <c r="AEM187" s="250"/>
      <c r="AEN187" s="250"/>
      <c r="AEO187" s="250"/>
      <c r="AEP187" s="250"/>
      <c r="AEQ187" s="250"/>
      <c r="AER187" s="250"/>
      <c r="AES187" s="250"/>
      <c r="AET187" s="250"/>
      <c r="AEU187" s="250"/>
      <c r="AEV187" s="250"/>
      <c r="AEW187" s="250"/>
      <c r="AEX187" s="250"/>
      <c r="AEY187" s="250"/>
      <c r="AEZ187" s="250"/>
      <c r="AFA187" s="250"/>
      <c r="AFB187" s="250"/>
      <c r="AFC187" s="250"/>
      <c r="AFD187" s="250"/>
      <c r="AFE187" s="250"/>
      <c r="AFF187" s="250"/>
      <c r="AFG187" s="250"/>
      <c r="AFH187" s="250"/>
      <c r="AFI187" s="250"/>
      <c r="AFJ187" s="250"/>
      <c r="AFK187" s="250"/>
      <c r="AFL187" s="250"/>
      <c r="AFM187" s="250"/>
      <c r="AFN187" s="250"/>
      <c r="AFO187" s="250"/>
      <c r="AFP187" s="250"/>
      <c r="AFQ187" s="250"/>
      <c r="AFR187" s="250"/>
      <c r="AFS187" s="250"/>
      <c r="AFT187" s="250"/>
      <c r="AFU187" s="250"/>
      <c r="AFV187" s="250"/>
      <c r="AFW187" s="250"/>
      <c r="AFX187" s="250"/>
      <c r="AFY187" s="250"/>
      <c r="AFZ187" s="250"/>
      <c r="AGA187" s="250"/>
      <c r="AGB187" s="250"/>
      <c r="AGC187" s="250"/>
      <c r="AGD187" s="250"/>
      <c r="AGE187" s="250"/>
      <c r="AGF187" s="250"/>
      <c r="AGG187" s="250"/>
      <c r="AGH187" s="250"/>
      <c r="AGI187" s="250"/>
      <c r="AGJ187" s="250"/>
      <c r="AGK187" s="250"/>
      <c r="AGL187" s="250"/>
      <c r="AGM187" s="250"/>
      <c r="AGN187" s="250"/>
      <c r="AGO187" s="250"/>
      <c r="AGP187" s="250"/>
      <c r="AGQ187" s="250"/>
      <c r="AGR187" s="250"/>
      <c r="AGS187" s="250"/>
      <c r="AGT187" s="250"/>
      <c r="AGU187" s="250"/>
      <c r="AGV187" s="250"/>
      <c r="AGW187" s="250"/>
      <c r="AGX187" s="250"/>
      <c r="AGY187" s="250"/>
      <c r="AGZ187" s="250"/>
      <c r="AHA187" s="250"/>
      <c r="AHB187" s="250"/>
      <c r="AHC187" s="250"/>
      <c r="AHD187" s="250"/>
      <c r="AHE187" s="250"/>
      <c r="AHF187" s="250"/>
      <c r="AHG187" s="250"/>
      <c r="AHH187" s="250"/>
      <c r="AHI187" s="250"/>
      <c r="AHJ187" s="250"/>
      <c r="AHK187" s="250"/>
      <c r="AHL187" s="250"/>
      <c r="AHM187" s="250"/>
      <c r="AHN187" s="250"/>
      <c r="AHO187" s="250"/>
      <c r="AHP187" s="250"/>
      <c r="AHQ187" s="250"/>
      <c r="AHR187" s="250"/>
      <c r="AHS187" s="250"/>
      <c r="AHT187" s="250"/>
      <c r="AHU187" s="250"/>
      <c r="AHV187" s="250"/>
      <c r="AHW187" s="250"/>
      <c r="AHX187" s="250"/>
      <c r="AHY187" s="250"/>
      <c r="AHZ187" s="250"/>
      <c r="AIA187" s="250"/>
      <c r="AIB187" s="250"/>
      <c r="AIC187" s="250"/>
      <c r="AID187" s="250"/>
      <c r="AIE187" s="250"/>
      <c r="AIF187" s="250"/>
      <c r="AIG187" s="250"/>
      <c r="AIH187" s="250"/>
      <c r="AII187" s="250"/>
      <c r="AIJ187" s="250"/>
      <c r="AIK187" s="250"/>
      <c r="AIL187" s="250"/>
      <c r="AIM187" s="250"/>
      <c r="AIN187" s="250"/>
      <c r="AIO187" s="250"/>
      <c r="AIP187" s="250"/>
      <c r="AIQ187" s="250"/>
      <c r="AIR187" s="250"/>
      <c r="AIS187" s="250"/>
      <c r="AIT187" s="250"/>
      <c r="AIU187" s="250"/>
      <c r="AIV187" s="250"/>
      <c r="AIW187" s="250"/>
      <c r="AIX187" s="250"/>
      <c r="AIY187" s="250"/>
      <c r="AIZ187" s="250"/>
      <c r="AJA187" s="250"/>
      <c r="AJB187" s="250"/>
      <c r="AJC187" s="250"/>
      <c r="AJD187" s="250"/>
      <c r="AJE187" s="250"/>
      <c r="AJF187" s="250"/>
      <c r="AJG187" s="250"/>
      <c r="AJH187" s="250"/>
      <c r="AJI187" s="250"/>
      <c r="AJJ187" s="250"/>
      <c r="AJK187" s="250"/>
      <c r="AJL187" s="250"/>
      <c r="AJM187" s="250"/>
      <c r="AJN187" s="250"/>
      <c r="AJO187" s="250"/>
      <c r="AJP187" s="250"/>
      <c r="AJQ187" s="250"/>
      <c r="AJR187" s="250"/>
      <c r="AJS187" s="250"/>
      <c r="AJT187" s="250"/>
      <c r="AJU187" s="250"/>
      <c r="AJV187" s="250"/>
      <c r="AJW187" s="250"/>
      <c r="AJX187" s="250"/>
      <c r="AJY187" s="250"/>
      <c r="AJZ187" s="250"/>
      <c r="AKA187" s="250"/>
      <c r="AKB187" s="250"/>
      <c r="AKC187" s="250"/>
      <c r="AKD187" s="250"/>
      <c r="AKE187" s="250"/>
      <c r="AKF187" s="250"/>
      <c r="AKG187" s="250"/>
      <c r="AKH187" s="250"/>
      <c r="AKI187" s="250"/>
      <c r="AKJ187" s="250"/>
      <c r="AKK187" s="250"/>
      <c r="AKL187" s="250"/>
      <c r="AKM187" s="250"/>
      <c r="AKN187" s="250"/>
      <c r="AKO187" s="250"/>
      <c r="AKP187" s="250"/>
      <c r="AKQ187" s="250"/>
      <c r="AKR187" s="250"/>
      <c r="AKS187" s="250"/>
      <c r="AKT187" s="250"/>
      <c r="AKU187" s="250"/>
      <c r="AKV187" s="250"/>
      <c r="AKW187" s="250"/>
      <c r="AKX187" s="250"/>
      <c r="AKY187" s="250"/>
      <c r="AKZ187" s="250"/>
      <c r="ALA187" s="250"/>
      <c r="ALB187" s="250"/>
      <c r="ALC187" s="250"/>
      <c r="ALD187" s="250"/>
      <c r="ALE187" s="250"/>
      <c r="ALF187" s="250"/>
      <c r="ALG187" s="250"/>
      <c r="ALH187" s="250"/>
      <c r="ALI187" s="250"/>
      <c r="ALJ187" s="250"/>
      <c r="ALK187" s="250"/>
      <c r="ALL187" s="250"/>
      <c r="ALM187" s="250"/>
      <c r="ALN187" s="250"/>
      <c r="ALO187" s="250"/>
      <c r="ALP187" s="250"/>
      <c r="ALQ187" s="250"/>
      <c r="ALR187" s="250"/>
      <c r="ALS187" s="250"/>
      <c r="ALT187" s="250"/>
      <c r="ALU187" s="250"/>
      <c r="ALV187" s="250"/>
      <c r="ALW187" s="250"/>
      <c r="ALX187" s="250"/>
      <c r="ALY187" s="250"/>
      <c r="ALZ187" s="250"/>
      <c r="AMA187" s="250"/>
      <c r="AMB187" s="250"/>
      <c r="AMC187" s="250"/>
      <c r="AMD187" s="250"/>
      <c r="AME187" s="250"/>
      <c r="AMF187" s="250"/>
      <c r="AMG187" s="250"/>
      <c r="AMH187" s="250"/>
      <c r="AMI187" s="250"/>
      <c r="AMJ187" s="250"/>
      <c r="AMK187" s="250"/>
      <c r="AML187" s="250"/>
      <c r="AMM187" s="250"/>
      <c r="AMN187" s="250"/>
      <c r="AMO187" s="250"/>
      <c r="AMP187" s="250"/>
      <c r="AMQ187" s="250"/>
      <c r="AMR187" s="250"/>
      <c r="AMS187" s="250"/>
      <c r="AMT187" s="250"/>
      <c r="AMU187" s="250"/>
      <c r="AMV187" s="250"/>
      <c r="AMW187" s="250"/>
      <c r="AMX187" s="250"/>
      <c r="AMY187" s="250"/>
      <c r="AMZ187" s="250"/>
      <c r="ANA187" s="250"/>
      <c r="ANB187" s="250"/>
      <c r="ANC187" s="250"/>
      <c r="AND187" s="250"/>
      <c r="ANE187" s="250"/>
      <c r="ANF187" s="250"/>
      <c r="ANG187" s="250"/>
      <c r="ANH187" s="250"/>
      <c r="ANI187" s="250"/>
      <c r="ANJ187" s="250"/>
      <c r="ANK187" s="250"/>
      <c r="ANL187" s="250"/>
      <c r="ANM187" s="250"/>
      <c r="ANN187" s="250"/>
      <c r="ANO187" s="250"/>
      <c r="ANP187" s="250"/>
      <c r="ANQ187" s="250"/>
      <c r="ANR187" s="250"/>
      <c r="ANS187" s="250"/>
      <c r="ANT187" s="250"/>
      <c r="ANU187" s="250"/>
      <c r="ANV187" s="250"/>
      <c r="ANW187" s="250"/>
      <c r="ANX187" s="250"/>
      <c r="ANY187" s="250"/>
      <c r="ANZ187" s="250"/>
      <c r="AOA187" s="250"/>
      <c r="AOB187" s="250"/>
      <c r="AOC187" s="250"/>
      <c r="AOD187" s="250"/>
      <c r="AOE187" s="250"/>
      <c r="AOF187" s="250"/>
      <c r="AOG187" s="250"/>
      <c r="AOH187" s="250"/>
      <c r="AOI187" s="250"/>
      <c r="AOJ187" s="250"/>
      <c r="AOK187" s="250"/>
      <c r="AOL187" s="250"/>
      <c r="AOM187" s="250"/>
      <c r="AON187" s="250"/>
      <c r="AOO187" s="250"/>
      <c r="AOP187" s="250"/>
      <c r="AOQ187" s="250"/>
      <c r="AOR187" s="250"/>
      <c r="AOS187" s="250"/>
      <c r="AOT187" s="250"/>
      <c r="AOU187" s="250"/>
      <c r="AOV187" s="250"/>
      <c r="AOW187" s="250"/>
      <c r="AOX187" s="250"/>
      <c r="AOY187" s="250"/>
      <c r="AOZ187" s="250"/>
      <c r="APA187" s="250"/>
      <c r="APB187" s="250"/>
      <c r="APC187" s="250"/>
      <c r="APD187" s="250"/>
      <c r="APE187" s="250"/>
      <c r="APF187" s="250"/>
      <c r="APG187" s="250"/>
      <c r="APH187" s="250"/>
      <c r="API187" s="250"/>
      <c r="APJ187" s="250"/>
      <c r="APK187" s="250"/>
      <c r="APL187" s="250"/>
      <c r="APM187" s="250"/>
      <c r="APN187" s="250"/>
      <c r="APO187" s="250"/>
      <c r="APP187" s="250"/>
      <c r="APQ187" s="250"/>
      <c r="APR187" s="250"/>
      <c r="APS187" s="250"/>
      <c r="APT187" s="250"/>
      <c r="APU187" s="250"/>
      <c r="APV187" s="250"/>
      <c r="APW187" s="250"/>
      <c r="APX187" s="250"/>
      <c r="APY187" s="250"/>
      <c r="APZ187" s="250"/>
      <c r="AQA187" s="250"/>
      <c r="AQB187" s="250"/>
      <c r="AQC187" s="250"/>
      <c r="AQD187" s="250"/>
      <c r="AQE187" s="250"/>
      <c r="AQF187" s="250"/>
      <c r="AQG187" s="250"/>
      <c r="AQH187" s="250"/>
      <c r="AQI187" s="250"/>
      <c r="AQJ187" s="250"/>
      <c r="AQK187" s="250"/>
      <c r="AQL187" s="250"/>
      <c r="AQM187" s="250"/>
      <c r="AQN187" s="250"/>
      <c r="AQO187" s="250"/>
      <c r="AQP187" s="250"/>
      <c r="AQQ187" s="250"/>
      <c r="AQR187" s="250"/>
      <c r="AQS187" s="250"/>
      <c r="AQT187" s="250"/>
      <c r="AQU187" s="250"/>
      <c r="AQV187" s="250"/>
      <c r="AQW187" s="250"/>
      <c r="AQX187" s="250"/>
      <c r="AQY187" s="250"/>
      <c r="AQZ187" s="250"/>
      <c r="ARA187" s="250"/>
      <c r="ARB187" s="250"/>
      <c r="ARC187" s="250"/>
      <c r="ARD187" s="250"/>
      <c r="ARE187" s="250"/>
      <c r="ARF187" s="250"/>
      <c r="ARG187" s="250"/>
      <c r="ARH187" s="250"/>
      <c r="ARI187" s="250"/>
      <c r="ARJ187" s="250"/>
      <c r="ARK187" s="250"/>
      <c r="ARL187" s="250"/>
      <c r="ARM187" s="250"/>
      <c r="ARN187" s="250"/>
      <c r="ARO187" s="250"/>
      <c r="ARP187" s="250"/>
      <c r="ARQ187" s="250"/>
      <c r="ARR187" s="250"/>
      <c r="ARS187" s="250"/>
      <c r="ART187" s="250"/>
      <c r="ARU187" s="250"/>
      <c r="ARV187" s="250"/>
      <c r="ARW187" s="250"/>
      <c r="ARX187" s="250"/>
      <c r="ARY187" s="250"/>
      <c r="ARZ187" s="250"/>
      <c r="ASA187" s="250"/>
      <c r="ASB187" s="250"/>
      <c r="ASC187" s="250"/>
      <c r="ASD187" s="250"/>
      <c r="ASE187" s="250"/>
      <c r="ASF187" s="250"/>
      <c r="ASG187" s="250"/>
      <c r="ASH187" s="250"/>
      <c r="ASI187" s="250"/>
      <c r="ASJ187" s="250"/>
      <c r="ASK187" s="250"/>
      <c r="ASL187" s="250"/>
      <c r="ASM187" s="250"/>
      <c r="ASN187" s="250"/>
      <c r="ASO187" s="250"/>
      <c r="ASP187" s="250"/>
      <c r="ASQ187" s="250"/>
      <c r="ASR187" s="250"/>
      <c r="ASS187" s="250"/>
      <c r="AST187" s="250"/>
      <c r="ASU187" s="250"/>
      <c r="ASV187" s="250"/>
      <c r="ASW187" s="250"/>
      <c r="ASX187" s="250"/>
      <c r="ASY187" s="250"/>
      <c r="ASZ187" s="250"/>
      <c r="ATA187" s="250"/>
      <c r="ATB187" s="250"/>
      <c r="ATC187" s="250"/>
      <c r="ATD187" s="250"/>
      <c r="ATE187" s="250"/>
      <c r="ATF187" s="250"/>
      <c r="ATG187" s="250"/>
      <c r="ATH187" s="250"/>
      <c r="ATI187" s="250"/>
      <c r="ATJ187" s="250"/>
      <c r="ATK187" s="250"/>
      <c r="ATL187" s="250"/>
      <c r="ATM187" s="250"/>
      <c r="ATN187" s="250"/>
      <c r="ATO187" s="250"/>
      <c r="ATP187" s="250"/>
      <c r="ATQ187" s="250"/>
      <c r="ATR187" s="250"/>
      <c r="ATS187" s="250"/>
      <c r="ATT187" s="250"/>
      <c r="ATU187" s="250"/>
      <c r="ATV187" s="250"/>
      <c r="ATW187" s="250"/>
      <c r="ATX187" s="250"/>
      <c r="ATY187" s="250"/>
      <c r="ATZ187" s="250"/>
      <c r="AUA187" s="250"/>
      <c r="AUB187" s="250"/>
      <c r="AUC187" s="250"/>
      <c r="AUD187" s="250"/>
      <c r="AUE187" s="250"/>
      <c r="AUF187" s="250"/>
      <c r="AUG187" s="250"/>
      <c r="AUH187" s="250"/>
      <c r="AUI187" s="250"/>
      <c r="AUJ187" s="250"/>
      <c r="AUK187" s="250"/>
      <c r="AUL187" s="250"/>
      <c r="AUM187" s="250"/>
      <c r="AUN187" s="250"/>
      <c r="AUO187" s="250"/>
      <c r="AUP187" s="250"/>
      <c r="AUQ187" s="250"/>
      <c r="AUR187" s="250"/>
      <c r="AUS187" s="250"/>
      <c r="AUT187" s="250"/>
      <c r="AUU187" s="250"/>
      <c r="AUV187" s="250"/>
      <c r="AUW187" s="250"/>
      <c r="AUX187" s="250"/>
      <c r="AUY187" s="250"/>
      <c r="AUZ187" s="250"/>
      <c r="AVA187" s="250"/>
      <c r="AVB187" s="250"/>
      <c r="AVC187" s="250"/>
      <c r="AVD187" s="250"/>
      <c r="AVE187" s="250"/>
      <c r="AVF187" s="250"/>
      <c r="AVG187" s="250"/>
      <c r="AVH187" s="250"/>
      <c r="AVI187" s="250"/>
      <c r="AVJ187" s="250"/>
      <c r="AVK187" s="250"/>
      <c r="AVL187" s="250"/>
      <c r="AVM187" s="250"/>
      <c r="AVN187" s="250"/>
      <c r="AVO187" s="250"/>
      <c r="AVP187" s="250"/>
      <c r="AVQ187" s="250"/>
      <c r="AVR187" s="250"/>
      <c r="AVS187" s="250"/>
      <c r="AVT187" s="250"/>
      <c r="AVU187" s="250"/>
      <c r="AVV187" s="250"/>
      <c r="AVW187" s="250"/>
      <c r="AVX187" s="250"/>
      <c r="AVY187" s="250"/>
      <c r="AVZ187" s="250"/>
      <c r="AWA187" s="250"/>
      <c r="AWB187" s="250"/>
      <c r="AWC187" s="250"/>
      <c r="AWD187" s="250"/>
      <c r="AWE187" s="250"/>
      <c r="AWF187" s="250"/>
      <c r="AWG187" s="250"/>
      <c r="AWH187" s="250"/>
      <c r="AWI187" s="250"/>
      <c r="AWJ187" s="250"/>
      <c r="AWK187" s="250"/>
      <c r="AWL187" s="250"/>
      <c r="AWM187" s="250"/>
      <c r="AWN187" s="250"/>
      <c r="AWO187" s="250"/>
      <c r="AWP187" s="250"/>
      <c r="AWQ187" s="250"/>
      <c r="AWR187" s="250"/>
      <c r="AWS187" s="250"/>
      <c r="AWT187" s="250"/>
      <c r="AWU187" s="250"/>
      <c r="AWV187" s="250"/>
      <c r="AWW187" s="250"/>
      <c r="AWX187" s="250"/>
      <c r="AWY187" s="250"/>
      <c r="AWZ187" s="250"/>
      <c r="AXA187" s="250"/>
      <c r="AXB187" s="250"/>
      <c r="AXC187" s="250"/>
      <c r="AXD187" s="250"/>
      <c r="AXE187" s="250"/>
      <c r="AXF187" s="250"/>
      <c r="AXG187" s="250"/>
      <c r="AXH187" s="250"/>
      <c r="AXI187" s="250"/>
      <c r="AXJ187" s="250"/>
      <c r="AXK187" s="250"/>
      <c r="AXL187" s="250"/>
      <c r="AXM187" s="250"/>
      <c r="AXN187" s="250"/>
      <c r="AXO187" s="250"/>
      <c r="AXP187" s="250"/>
      <c r="AXQ187" s="250"/>
      <c r="AXR187" s="250"/>
      <c r="AXS187" s="250"/>
      <c r="AXT187" s="250"/>
      <c r="AXU187" s="250"/>
      <c r="AXV187" s="250"/>
      <c r="AXW187" s="250"/>
      <c r="AXX187" s="250"/>
      <c r="AXY187" s="250"/>
      <c r="AXZ187" s="250"/>
      <c r="AYA187" s="250"/>
      <c r="AYB187" s="250"/>
      <c r="AYC187" s="250"/>
      <c r="AYD187" s="250"/>
      <c r="AYE187" s="250"/>
      <c r="AYF187" s="250"/>
      <c r="AYG187" s="250"/>
      <c r="AYH187" s="250"/>
      <c r="AYI187" s="250"/>
      <c r="AYJ187" s="250"/>
      <c r="AYK187" s="250"/>
      <c r="AYL187" s="250"/>
      <c r="AYM187" s="250"/>
      <c r="AYN187" s="250"/>
      <c r="AYO187" s="250"/>
      <c r="AYP187" s="250"/>
      <c r="AYQ187" s="250"/>
      <c r="AYR187" s="250"/>
      <c r="AYS187" s="250"/>
      <c r="AYT187" s="250"/>
      <c r="AYU187" s="250"/>
      <c r="AYV187" s="250"/>
      <c r="AYW187" s="250"/>
      <c r="AYX187" s="250"/>
      <c r="AYY187" s="250"/>
      <c r="AYZ187" s="250"/>
      <c r="AZA187" s="250"/>
      <c r="AZB187" s="250"/>
      <c r="AZC187" s="250"/>
      <c r="AZD187" s="250"/>
      <c r="AZE187" s="250"/>
      <c r="AZF187" s="250"/>
      <c r="AZG187" s="250"/>
      <c r="AZH187" s="250"/>
      <c r="AZI187" s="250"/>
      <c r="AZJ187" s="250"/>
      <c r="AZK187" s="250"/>
      <c r="AZL187" s="250"/>
      <c r="AZM187" s="250"/>
      <c r="AZN187" s="250"/>
      <c r="AZO187" s="250"/>
      <c r="AZP187" s="250"/>
      <c r="AZQ187" s="250"/>
      <c r="AZR187" s="250"/>
      <c r="AZS187" s="250"/>
      <c r="AZT187" s="250"/>
      <c r="AZU187" s="250"/>
      <c r="AZV187" s="250"/>
      <c r="AZW187" s="250"/>
      <c r="AZX187" s="250"/>
      <c r="AZY187" s="250"/>
      <c r="AZZ187" s="250"/>
      <c r="BAA187" s="250"/>
      <c r="BAB187" s="250"/>
      <c r="BAC187" s="250"/>
      <c r="BAD187" s="250"/>
      <c r="BAE187" s="250"/>
      <c r="BAF187" s="250"/>
      <c r="BAG187" s="250"/>
      <c r="BAH187" s="250"/>
      <c r="BAI187" s="250"/>
      <c r="BAJ187" s="250"/>
      <c r="BAK187" s="250"/>
      <c r="BAL187" s="250"/>
      <c r="BAM187" s="250"/>
      <c r="BAN187" s="250"/>
      <c r="BAO187" s="250"/>
      <c r="BAP187" s="250"/>
      <c r="BAQ187" s="250"/>
      <c r="BAR187" s="250"/>
      <c r="BAS187" s="250"/>
      <c r="BAT187" s="250"/>
      <c r="BAU187" s="250"/>
      <c r="BAV187" s="250"/>
      <c r="BAW187" s="250"/>
      <c r="BAX187" s="250"/>
      <c r="BAY187" s="250"/>
      <c r="BAZ187" s="250"/>
      <c r="BBA187" s="250"/>
      <c r="BBB187" s="250"/>
      <c r="BBC187" s="250"/>
      <c r="BBD187" s="250"/>
      <c r="BBE187" s="250"/>
      <c r="BBF187" s="250"/>
      <c r="BBG187" s="250"/>
      <c r="BBH187" s="250"/>
      <c r="BBI187" s="250"/>
      <c r="BBJ187" s="250"/>
      <c r="BBK187" s="250"/>
      <c r="BBL187" s="250"/>
      <c r="BBM187" s="250"/>
      <c r="BBN187" s="250"/>
      <c r="BBO187" s="250"/>
      <c r="BBP187" s="250"/>
      <c r="BBQ187" s="250"/>
      <c r="BBR187" s="250"/>
      <c r="BBS187" s="250"/>
      <c r="BBT187" s="250"/>
      <c r="BBU187" s="250"/>
      <c r="BBV187" s="250"/>
      <c r="BBW187" s="250"/>
      <c r="BBX187" s="250"/>
      <c r="BBY187" s="250"/>
      <c r="BBZ187" s="250"/>
      <c r="BCA187" s="250"/>
      <c r="BCB187" s="250"/>
      <c r="BCC187" s="250"/>
      <c r="BCD187" s="250"/>
      <c r="BCE187" s="250"/>
      <c r="BCF187" s="250"/>
      <c r="BCG187" s="250"/>
      <c r="BCH187" s="250"/>
      <c r="BCI187" s="250"/>
      <c r="BCJ187" s="250"/>
      <c r="BCK187" s="250"/>
      <c r="BCL187" s="250"/>
      <c r="BCM187" s="250"/>
      <c r="BCN187" s="250"/>
      <c r="BCO187" s="250"/>
      <c r="BCP187" s="250"/>
      <c r="BCQ187" s="250"/>
      <c r="BCR187" s="250"/>
      <c r="BCS187" s="250"/>
      <c r="BCT187" s="250"/>
      <c r="BCU187" s="250"/>
      <c r="BCV187" s="250"/>
      <c r="BCW187" s="250"/>
      <c r="BCX187" s="250"/>
      <c r="BCY187" s="250"/>
      <c r="BCZ187" s="250"/>
      <c r="BDA187" s="250"/>
      <c r="BDB187" s="250"/>
      <c r="BDC187" s="250"/>
      <c r="BDD187" s="250"/>
      <c r="BDE187" s="250"/>
      <c r="BDF187" s="250"/>
      <c r="BDG187" s="250"/>
      <c r="BDH187" s="250"/>
      <c r="BDI187" s="250"/>
      <c r="BDJ187" s="250"/>
      <c r="BDK187" s="250"/>
      <c r="BDL187" s="250"/>
      <c r="BDM187" s="250"/>
      <c r="BDN187" s="250"/>
      <c r="BDO187" s="250"/>
      <c r="BDP187" s="250"/>
      <c r="BDQ187" s="250"/>
      <c r="BDR187" s="250"/>
      <c r="BDS187" s="250"/>
      <c r="BDT187" s="250"/>
      <c r="BDU187" s="250"/>
      <c r="BDV187" s="250"/>
      <c r="BDW187" s="250"/>
      <c r="BDX187" s="250"/>
      <c r="BDY187" s="250"/>
      <c r="BDZ187" s="250"/>
      <c r="BEA187" s="250"/>
      <c r="BEB187" s="250"/>
      <c r="BEC187" s="250"/>
      <c r="BED187" s="250"/>
      <c r="BEE187" s="250"/>
      <c r="BEF187" s="250"/>
      <c r="BEG187" s="250"/>
      <c r="BEH187" s="250"/>
      <c r="BEI187" s="250"/>
      <c r="BEJ187" s="250"/>
      <c r="BEK187" s="250"/>
      <c r="BEL187" s="250"/>
      <c r="BEM187" s="250"/>
      <c r="BEN187" s="250"/>
      <c r="BEO187" s="250"/>
      <c r="BEP187" s="250"/>
      <c r="BEQ187" s="250"/>
      <c r="BER187" s="250"/>
      <c r="BES187" s="250"/>
      <c r="BET187" s="250"/>
      <c r="BEU187" s="250"/>
      <c r="BEV187" s="250"/>
      <c r="BEW187" s="250"/>
      <c r="BEX187" s="250"/>
      <c r="BEY187" s="250"/>
      <c r="BEZ187" s="250"/>
      <c r="BFA187" s="250"/>
      <c r="BFB187" s="250"/>
      <c r="BFC187" s="250"/>
      <c r="BFD187" s="250"/>
      <c r="BFE187" s="250"/>
      <c r="BFF187" s="250"/>
      <c r="BFG187" s="250"/>
      <c r="BFH187" s="250"/>
      <c r="BFI187" s="250"/>
      <c r="BFJ187" s="250"/>
      <c r="BFK187" s="250"/>
      <c r="BFL187" s="250"/>
      <c r="BFM187" s="250"/>
      <c r="BFN187" s="250"/>
      <c r="BFO187" s="250"/>
      <c r="BFP187" s="250"/>
      <c r="BFQ187" s="250"/>
      <c r="BFR187" s="250"/>
      <c r="BFS187" s="250"/>
      <c r="BFT187" s="250"/>
      <c r="BFU187" s="250"/>
      <c r="BFV187" s="250"/>
      <c r="BFW187" s="250"/>
      <c r="BFX187" s="250"/>
      <c r="BFY187" s="250"/>
      <c r="BFZ187" s="250"/>
      <c r="BGA187" s="250"/>
      <c r="BGB187" s="250"/>
      <c r="BGC187" s="250"/>
      <c r="BGD187" s="250"/>
      <c r="BGE187" s="250"/>
      <c r="BGF187" s="250"/>
      <c r="BGG187" s="250"/>
      <c r="BGH187" s="250"/>
      <c r="BGI187" s="250"/>
      <c r="BGJ187" s="250"/>
      <c r="BGK187" s="250"/>
      <c r="BGL187" s="250"/>
      <c r="BGM187" s="250"/>
      <c r="BGN187" s="250"/>
      <c r="BGO187" s="250"/>
      <c r="BGP187" s="250"/>
      <c r="BGQ187" s="250"/>
      <c r="BGR187" s="250"/>
      <c r="BGS187" s="250"/>
      <c r="BGT187" s="250"/>
      <c r="BGU187" s="250"/>
      <c r="BGV187" s="250"/>
      <c r="BGW187" s="250"/>
      <c r="BGX187" s="250"/>
      <c r="BGY187" s="250"/>
      <c r="BGZ187" s="250"/>
      <c r="BHA187" s="250"/>
      <c r="BHB187" s="250"/>
      <c r="BHC187" s="250"/>
      <c r="BHD187" s="250"/>
      <c r="BHE187" s="250"/>
      <c r="BHF187" s="250"/>
      <c r="BHG187" s="250"/>
      <c r="BHH187" s="250"/>
      <c r="BHI187" s="250"/>
      <c r="BHJ187" s="250"/>
      <c r="BHK187" s="250"/>
      <c r="BHL187" s="250"/>
      <c r="BHM187" s="250"/>
      <c r="BHN187" s="250"/>
      <c r="BHO187" s="250"/>
      <c r="BHP187" s="250"/>
      <c r="BHQ187" s="250"/>
      <c r="BHR187" s="250"/>
      <c r="BHS187" s="250"/>
      <c r="BHT187" s="250"/>
      <c r="BHU187" s="250"/>
      <c r="BHV187" s="250"/>
      <c r="BHW187" s="250"/>
      <c r="BHX187" s="250"/>
      <c r="BHY187" s="250"/>
      <c r="BHZ187" s="250"/>
      <c r="BIA187" s="250"/>
      <c r="BIB187" s="250"/>
      <c r="BIC187" s="250"/>
      <c r="BID187" s="250"/>
      <c r="BIE187" s="250"/>
      <c r="BIF187" s="250"/>
      <c r="BIG187" s="250"/>
      <c r="BIH187" s="250"/>
      <c r="BII187" s="250"/>
      <c r="BIJ187" s="250"/>
      <c r="BIK187" s="250"/>
      <c r="BIL187" s="250"/>
      <c r="BIM187" s="250"/>
      <c r="BIN187" s="250"/>
      <c r="BIO187" s="250"/>
      <c r="BIP187" s="250"/>
      <c r="BIQ187" s="250"/>
      <c r="BIR187" s="250"/>
      <c r="BIS187" s="250"/>
      <c r="BIT187" s="250"/>
      <c r="BIU187" s="250"/>
      <c r="BIV187" s="250"/>
      <c r="BIW187" s="250"/>
      <c r="BIX187" s="250"/>
      <c r="BIY187" s="250"/>
      <c r="BIZ187" s="250"/>
      <c r="BJA187" s="250"/>
      <c r="BJB187" s="250"/>
      <c r="BJC187" s="250"/>
      <c r="BJD187" s="250"/>
      <c r="BJE187" s="250"/>
      <c r="BJF187" s="250"/>
      <c r="BJG187" s="250"/>
      <c r="BJH187" s="250"/>
      <c r="BJI187" s="250"/>
      <c r="BJJ187" s="250"/>
      <c r="BJK187" s="250"/>
      <c r="BJL187" s="250"/>
      <c r="BJM187" s="250"/>
      <c r="BJN187" s="250"/>
      <c r="BJO187" s="250"/>
      <c r="BJP187" s="250"/>
      <c r="BJQ187" s="250"/>
      <c r="BJR187" s="250"/>
      <c r="BJS187" s="250"/>
      <c r="BJT187" s="250"/>
      <c r="BJU187" s="250"/>
      <c r="BJV187" s="250"/>
      <c r="BJW187" s="250"/>
      <c r="BJX187" s="250"/>
      <c r="BJY187" s="250"/>
      <c r="BJZ187" s="250"/>
      <c r="BKA187" s="250"/>
      <c r="BKB187" s="250"/>
      <c r="BKC187" s="250"/>
      <c r="BKD187" s="250"/>
      <c r="BKE187" s="250"/>
      <c r="BKF187" s="250"/>
      <c r="BKG187" s="250"/>
      <c r="BKH187" s="250"/>
      <c r="BKI187" s="250"/>
      <c r="BKJ187" s="250"/>
      <c r="BKK187" s="250"/>
      <c r="BKL187" s="250"/>
      <c r="BKM187" s="250"/>
      <c r="BKN187" s="250"/>
      <c r="BKO187" s="250"/>
      <c r="BKP187" s="250"/>
      <c r="BKQ187" s="250"/>
      <c r="BKR187" s="250"/>
      <c r="BKS187" s="250"/>
      <c r="BKT187" s="250"/>
      <c r="BKU187" s="250"/>
      <c r="BKV187" s="250"/>
      <c r="BKW187" s="250"/>
      <c r="BKX187" s="250"/>
      <c r="BKY187" s="250"/>
      <c r="BKZ187" s="250"/>
      <c r="BLA187" s="250"/>
      <c r="BLB187" s="250"/>
      <c r="BLC187" s="250"/>
      <c r="BLD187" s="250"/>
      <c r="BLE187" s="250"/>
      <c r="BLF187" s="250"/>
      <c r="BLG187" s="250"/>
      <c r="BLH187" s="250"/>
      <c r="BLI187" s="250"/>
      <c r="BLJ187" s="250"/>
      <c r="BLK187" s="250"/>
      <c r="BLL187" s="250"/>
      <c r="BLM187" s="250"/>
      <c r="BLN187" s="250"/>
      <c r="BLO187" s="250"/>
      <c r="BLP187" s="250"/>
      <c r="BLQ187" s="250"/>
      <c r="BLR187" s="250"/>
      <c r="BLS187" s="250"/>
      <c r="BLT187" s="250"/>
      <c r="BLU187" s="250"/>
      <c r="BLV187" s="250"/>
      <c r="BLW187" s="250"/>
      <c r="BLX187" s="250"/>
      <c r="BLY187" s="250"/>
      <c r="BLZ187" s="250"/>
      <c r="BMA187" s="250"/>
      <c r="BMB187" s="250"/>
      <c r="BMC187" s="250"/>
      <c r="BMD187" s="250"/>
      <c r="BME187" s="250"/>
      <c r="BMF187" s="250"/>
      <c r="BMG187" s="250"/>
      <c r="BMH187" s="250"/>
      <c r="BMI187" s="250"/>
      <c r="BMJ187" s="250"/>
      <c r="BMK187" s="250"/>
      <c r="BML187" s="250"/>
      <c r="BMM187" s="250"/>
      <c r="BMN187" s="250"/>
      <c r="BMO187" s="250"/>
      <c r="BMP187" s="250"/>
      <c r="BMQ187" s="250"/>
      <c r="BMR187" s="250"/>
      <c r="BMS187" s="250"/>
      <c r="BMT187" s="250"/>
      <c r="BMU187" s="250"/>
      <c r="BMV187" s="250"/>
      <c r="BMW187" s="250"/>
      <c r="BMX187" s="250"/>
      <c r="BMY187" s="250"/>
      <c r="BMZ187" s="250"/>
      <c r="BNA187" s="250"/>
      <c r="BNB187" s="250"/>
      <c r="BNC187" s="250"/>
      <c r="BND187" s="250"/>
      <c r="BNE187" s="250"/>
      <c r="BNF187" s="250"/>
      <c r="BNG187" s="250"/>
      <c r="BNH187" s="250"/>
      <c r="BNI187" s="250"/>
      <c r="BNJ187" s="250"/>
      <c r="BNK187" s="250"/>
      <c r="BNL187" s="250"/>
      <c r="BNM187" s="250"/>
      <c r="BNN187" s="250"/>
      <c r="BNO187" s="250"/>
      <c r="BNP187" s="250"/>
      <c r="BNQ187" s="250"/>
      <c r="BNR187" s="250"/>
      <c r="BNS187" s="250"/>
      <c r="BNT187" s="250"/>
      <c r="BNU187" s="250"/>
      <c r="BNV187" s="250"/>
      <c r="BNW187" s="250"/>
      <c r="BNX187" s="250"/>
      <c r="BNY187" s="250"/>
      <c r="BNZ187" s="250"/>
      <c r="BOA187" s="250"/>
      <c r="BOB187" s="250"/>
      <c r="BOC187" s="250"/>
      <c r="BOD187" s="250"/>
      <c r="BOE187" s="250"/>
      <c r="BOF187" s="250"/>
      <c r="BOG187" s="250"/>
      <c r="BOH187" s="250"/>
      <c r="BOI187" s="250"/>
      <c r="BOJ187" s="250"/>
      <c r="BOK187" s="250"/>
      <c r="BOL187" s="250"/>
      <c r="BOM187" s="250"/>
      <c r="BON187" s="250"/>
      <c r="BOO187" s="250"/>
      <c r="BOP187" s="250"/>
      <c r="BOQ187" s="250"/>
      <c r="BOR187" s="250"/>
      <c r="BOS187" s="250"/>
      <c r="BOT187" s="250"/>
      <c r="BOU187" s="250"/>
      <c r="BOV187" s="250"/>
      <c r="BOW187" s="250"/>
      <c r="BOX187" s="250"/>
      <c r="BOY187" s="250"/>
      <c r="BOZ187" s="250"/>
      <c r="BPA187" s="250"/>
      <c r="BPB187" s="250"/>
      <c r="BPC187" s="250"/>
      <c r="BPD187" s="250"/>
      <c r="BPE187" s="250"/>
      <c r="BPF187" s="250"/>
      <c r="BPG187" s="250"/>
      <c r="BPH187" s="250"/>
      <c r="BPI187" s="250"/>
      <c r="BPJ187" s="250"/>
      <c r="BPK187" s="250"/>
      <c r="BPL187" s="250"/>
      <c r="BPM187" s="250"/>
      <c r="BPN187" s="250"/>
      <c r="BPO187" s="250"/>
      <c r="BPP187" s="250"/>
      <c r="BPQ187" s="250"/>
      <c r="BPR187" s="250"/>
      <c r="BPS187" s="250"/>
      <c r="BPT187" s="250"/>
      <c r="BPU187" s="250"/>
      <c r="BPV187" s="250"/>
      <c r="BPW187" s="250"/>
      <c r="BPX187" s="250"/>
      <c r="BPY187" s="250"/>
      <c r="BPZ187" s="250"/>
      <c r="BQA187" s="250"/>
      <c r="BQB187" s="250"/>
      <c r="BQC187" s="250"/>
      <c r="BQD187" s="250"/>
      <c r="BQE187" s="250"/>
      <c r="BQF187" s="250"/>
      <c r="BQG187" s="250"/>
      <c r="BQH187" s="250"/>
      <c r="BQI187" s="250"/>
      <c r="BQJ187" s="250"/>
      <c r="BQK187" s="250"/>
      <c r="BQL187" s="250"/>
      <c r="BQM187" s="250"/>
      <c r="BQN187" s="250"/>
      <c r="BQO187" s="250"/>
      <c r="BQP187" s="250"/>
      <c r="BQQ187" s="250"/>
      <c r="BQR187" s="250"/>
      <c r="BQS187" s="250"/>
      <c r="BQT187" s="250"/>
      <c r="BQU187" s="250"/>
      <c r="BQV187" s="250"/>
      <c r="BQW187" s="250"/>
      <c r="BQX187" s="250"/>
      <c r="BQY187" s="250"/>
      <c r="BQZ187" s="250"/>
      <c r="BRA187" s="250"/>
      <c r="BRB187" s="250"/>
      <c r="BRC187" s="250"/>
      <c r="BRD187" s="250"/>
      <c r="BRE187" s="250"/>
      <c r="BRF187" s="250"/>
      <c r="BRG187" s="250"/>
      <c r="BRH187" s="250"/>
      <c r="BRI187" s="250"/>
      <c r="BRJ187" s="250"/>
      <c r="BRK187" s="250"/>
      <c r="BRL187" s="250"/>
      <c r="BRM187" s="250"/>
      <c r="BRN187" s="250"/>
      <c r="BRO187" s="250"/>
      <c r="BRP187" s="250"/>
      <c r="BRQ187" s="250"/>
      <c r="BRR187" s="250"/>
      <c r="BRS187" s="250"/>
      <c r="BRT187" s="250"/>
      <c r="BRU187" s="250"/>
      <c r="BRV187" s="250"/>
      <c r="BRW187" s="250"/>
      <c r="BRX187" s="250"/>
      <c r="BRY187" s="250"/>
      <c r="BRZ187" s="250"/>
      <c r="BSA187" s="250"/>
      <c r="BSB187" s="250"/>
      <c r="BSC187" s="250"/>
      <c r="BSD187" s="250"/>
      <c r="BSE187" s="250"/>
      <c r="BSF187" s="250"/>
      <c r="BSG187" s="250"/>
      <c r="BSH187" s="250"/>
      <c r="BSI187" s="250"/>
      <c r="BSJ187" s="250"/>
      <c r="BSK187" s="250"/>
      <c r="BSL187" s="250"/>
      <c r="BSM187" s="250"/>
      <c r="BSN187" s="250"/>
      <c r="BSO187" s="250"/>
      <c r="BSP187" s="250"/>
      <c r="BSQ187" s="250"/>
      <c r="BSR187" s="250"/>
      <c r="BSS187" s="250"/>
      <c r="BST187" s="250"/>
      <c r="BSU187" s="250"/>
      <c r="BSV187" s="250"/>
      <c r="BSW187" s="250"/>
      <c r="BSX187" s="250"/>
      <c r="BSY187" s="250"/>
      <c r="BSZ187" s="250"/>
      <c r="BTA187" s="250"/>
      <c r="BTB187" s="250"/>
      <c r="BTC187" s="250"/>
      <c r="BTD187" s="250"/>
      <c r="BTE187" s="250"/>
      <c r="BTF187" s="250"/>
      <c r="BTG187" s="250"/>
      <c r="BTH187" s="250"/>
      <c r="BTI187" s="250"/>
      <c r="BTJ187" s="250"/>
      <c r="BTK187" s="250"/>
      <c r="BTL187" s="250"/>
      <c r="BTM187" s="250"/>
      <c r="BTN187" s="250"/>
      <c r="BTO187" s="250"/>
      <c r="BTP187" s="250"/>
      <c r="BTQ187" s="250"/>
      <c r="BTR187" s="250"/>
      <c r="BTS187" s="250"/>
      <c r="BTT187" s="250"/>
      <c r="BTU187" s="250"/>
      <c r="BTV187" s="250"/>
      <c r="BTW187" s="250"/>
      <c r="BTX187" s="250"/>
      <c r="BTY187" s="250"/>
      <c r="BTZ187" s="250"/>
      <c r="BUA187" s="250"/>
      <c r="BUB187" s="250"/>
      <c r="BUC187" s="250"/>
      <c r="BUD187" s="250"/>
      <c r="BUE187" s="250"/>
      <c r="BUF187" s="250"/>
      <c r="BUG187" s="250"/>
      <c r="BUH187" s="250"/>
      <c r="BUI187" s="250"/>
      <c r="BUJ187" s="250"/>
      <c r="BUK187" s="250"/>
      <c r="BUL187" s="250"/>
      <c r="BUM187" s="250"/>
      <c r="BUN187" s="250"/>
      <c r="BUO187" s="250"/>
      <c r="BUP187" s="250"/>
      <c r="BUQ187" s="250"/>
      <c r="BUR187" s="250"/>
      <c r="BUS187" s="250"/>
      <c r="BUT187" s="250"/>
      <c r="BUU187" s="250"/>
      <c r="BUV187" s="250"/>
      <c r="BUW187" s="250"/>
      <c r="BUX187" s="250"/>
      <c r="BUY187" s="250"/>
      <c r="BUZ187" s="250"/>
      <c r="BVA187" s="250"/>
      <c r="BVB187" s="250"/>
      <c r="BVC187" s="250"/>
      <c r="BVD187" s="250"/>
      <c r="BVE187" s="250"/>
      <c r="BVF187" s="250"/>
      <c r="BVG187" s="250"/>
      <c r="BVH187" s="250"/>
      <c r="BVI187" s="250"/>
      <c r="BVJ187" s="250"/>
      <c r="BVK187" s="250"/>
      <c r="BVL187" s="250"/>
      <c r="BVM187" s="250"/>
      <c r="BVN187" s="250"/>
      <c r="BVO187" s="250"/>
      <c r="BVP187" s="250"/>
      <c r="BVQ187" s="250"/>
      <c r="BVR187" s="250"/>
      <c r="BVS187" s="250"/>
      <c r="BVT187" s="250"/>
      <c r="BVU187" s="250"/>
      <c r="BVV187" s="250"/>
      <c r="BVW187" s="250"/>
      <c r="BVX187" s="250"/>
      <c r="BVY187" s="250"/>
      <c r="BVZ187" s="250"/>
      <c r="BWA187" s="250"/>
      <c r="BWB187" s="250"/>
      <c r="BWC187" s="250"/>
      <c r="BWD187" s="250"/>
      <c r="BWE187" s="250"/>
      <c r="BWF187" s="250"/>
      <c r="BWG187" s="250"/>
      <c r="BWH187" s="250"/>
      <c r="BWI187" s="250"/>
      <c r="BWJ187" s="250"/>
      <c r="BWK187" s="250"/>
      <c r="BWL187" s="250"/>
      <c r="BWM187" s="250"/>
      <c r="BWN187" s="250"/>
      <c r="BWO187" s="250"/>
      <c r="BWP187" s="250"/>
      <c r="BWQ187" s="250"/>
      <c r="BWR187" s="250"/>
      <c r="BWS187" s="250"/>
      <c r="BWT187" s="250"/>
      <c r="BWU187" s="250"/>
      <c r="BWV187" s="250"/>
      <c r="BWW187" s="250"/>
      <c r="BWX187" s="250"/>
      <c r="BWY187" s="250"/>
      <c r="BWZ187" s="250"/>
      <c r="BXA187" s="250"/>
      <c r="BXB187" s="250"/>
      <c r="BXC187" s="250"/>
      <c r="BXD187" s="250"/>
      <c r="BXE187" s="250"/>
      <c r="BXF187" s="250"/>
      <c r="BXG187" s="250"/>
      <c r="BXH187" s="250"/>
      <c r="BXI187" s="250"/>
      <c r="BXJ187" s="250"/>
      <c r="BXK187" s="250"/>
      <c r="BXL187" s="250"/>
      <c r="BXM187" s="250"/>
      <c r="BXN187" s="250"/>
      <c r="BXO187" s="250"/>
      <c r="BXP187" s="250"/>
      <c r="BXQ187" s="250"/>
      <c r="BXR187" s="250"/>
      <c r="BXS187" s="250"/>
      <c r="BXT187" s="250"/>
      <c r="BXU187" s="250"/>
      <c r="BXV187" s="250"/>
      <c r="BXW187" s="250"/>
      <c r="BXX187" s="250"/>
      <c r="BXY187" s="250"/>
      <c r="BXZ187" s="250"/>
      <c r="BYA187" s="250"/>
      <c r="BYB187" s="250"/>
      <c r="BYC187" s="250"/>
      <c r="BYD187" s="250"/>
      <c r="BYE187" s="250"/>
      <c r="BYF187" s="250"/>
      <c r="BYG187" s="250"/>
      <c r="BYH187" s="250"/>
      <c r="BYI187" s="250"/>
      <c r="BYJ187" s="250"/>
      <c r="BYK187" s="250"/>
      <c r="BYL187" s="250"/>
      <c r="BYM187" s="250"/>
      <c r="BYN187" s="250"/>
      <c r="BYO187" s="250"/>
      <c r="BYP187" s="250"/>
      <c r="BYQ187" s="250"/>
      <c r="BYR187" s="250"/>
      <c r="BYS187" s="250"/>
      <c r="BYT187" s="250"/>
      <c r="BYU187" s="250"/>
      <c r="BYV187" s="250"/>
      <c r="BYW187" s="250"/>
      <c r="BYX187" s="250"/>
      <c r="BYY187" s="250"/>
      <c r="BYZ187" s="250"/>
      <c r="BZA187" s="250"/>
      <c r="BZB187" s="250"/>
      <c r="BZC187" s="250"/>
      <c r="BZD187" s="250"/>
      <c r="BZE187" s="250"/>
      <c r="BZF187" s="250"/>
      <c r="BZG187" s="250"/>
      <c r="BZH187" s="250"/>
      <c r="BZI187" s="250"/>
      <c r="BZJ187" s="250"/>
      <c r="BZK187" s="250"/>
      <c r="BZL187" s="250"/>
      <c r="BZM187" s="250"/>
      <c r="BZN187" s="250"/>
      <c r="BZO187" s="250"/>
      <c r="BZP187" s="250"/>
      <c r="BZQ187" s="250"/>
      <c r="BZR187" s="250"/>
      <c r="BZS187" s="250"/>
      <c r="BZT187" s="250"/>
      <c r="BZU187" s="250"/>
      <c r="BZV187" s="250"/>
      <c r="BZW187" s="250"/>
      <c r="BZX187" s="250"/>
      <c r="BZY187" s="250"/>
      <c r="BZZ187" s="250"/>
      <c r="CAA187" s="250"/>
      <c r="CAB187" s="250"/>
      <c r="CAC187" s="250"/>
      <c r="CAD187" s="250"/>
      <c r="CAE187" s="250"/>
      <c r="CAF187" s="250"/>
      <c r="CAG187" s="250"/>
      <c r="CAH187" s="250"/>
      <c r="CAI187" s="250"/>
      <c r="CAJ187" s="250"/>
      <c r="CAK187" s="250"/>
      <c r="CAL187" s="250"/>
      <c r="CAM187" s="250"/>
      <c r="CAN187" s="250"/>
      <c r="CAO187" s="250"/>
      <c r="CAP187" s="250"/>
      <c r="CAQ187" s="250"/>
      <c r="CAR187" s="250"/>
      <c r="CAS187" s="250"/>
      <c r="CAT187" s="250"/>
      <c r="CAU187" s="250"/>
      <c r="CAV187" s="250"/>
      <c r="CAW187" s="250"/>
      <c r="CAX187" s="250"/>
      <c r="CAY187" s="250"/>
      <c r="CAZ187" s="250"/>
      <c r="CBA187" s="250"/>
      <c r="CBB187" s="250"/>
      <c r="CBC187" s="250"/>
      <c r="CBD187" s="250"/>
      <c r="CBE187" s="250"/>
      <c r="CBF187" s="250"/>
      <c r="CBG187" s="250"/>
      <c r="CBH187" s="250"/>
      <c r="CBI187" s="250"/>
      <c r="CBJ187" s="250"/>
      <c r="CBK187" s="250"/>
      <c r="CBL187" s="250"/>
      <c r="CBM187" s="250"/>
      <c r="CBN187" s="250"/>
      <c r="CBO187" s="250"/>
      <c r="CBP187" s="250"/>
      <c r="CBQ187" s="250"/>
      <c r="CBR187" s="250"/>
      <c r="CBS187" s="250"/>
      <c r="CBT187" s="250"/>
      <c r="CBU187" s="250"/>
      <c r="CBV187" s="250"/>
      <c r="CBW187" s="250"/>
      <c r="CBX187" s="250"/>
      <c r="CBY187" s="250"/>
      <c r="CBZ187" s="250"/>
      <c r="CCA187" s="250"/>
      <c r="CCB187" s="250"/>
      <c r="CCC187" s="250"/>
      <c r="CCD187" s="250"/>
      <c r="CCE187" s="250"/>
      <c r="CCF187" s="250"/>
      <c r="CCG187" s="250"/>
      <c r="CCH187" s="250"/>
      <c r="CCI187" s="250"/>
      <c r="CCJ187" s="250"/>
      <c r="CCK187" s="250"/>
      <c r="CCL187" s="250"/>
      <c r="CCM187" s="250"/>
      <c r="CCN187" s="250"/>
      <c r="CCO187" s="250"/>
      <c r="CCP187" s="250"/>
      <c r="CCQ187" s="250"/>
      <c r="CCR187" s="250"/>
      <c r="CCS187" s="250"/>
      <c r="CCT187" s="250"/>
      <c r="CCU187" s="250"/>
      <c r="CCV187" s="250"/>
      <c r="CCW187" s="250"/>
      <c r="CCX187" s="250"/>
      <c r="CCY187" s="250"/>
      <c r="CCZ187" s="250"/>
      <c r="CDA187" s="250"/>
      <c r="CDB187" s="250"/>
      <c r="CDC187" s="250"/>
      <c r="CDD187" s="250"/>
      <c r="CDE187" s="250"/>
      <c r="CDF187" s="250"/>
      <c r="CDG187" s="250"/>
      <c r="CDH187" s="250"/>
      <c r="CDI187" s="250"/>
      <c r="CDJ187" s="250"/>
      <c r="CDK187" s="250"/>
      <c r="CDL187" s="250"/>
      <c r="CDM187" s="250"/>
      <c r="CDN187" s="250"/>
      <c r="CDO187" s="250"/>
      <c r="CDP187" s="250"/>
      <c r="CDQ187" s="250"/>
      <c r="CDR187" s="250"/>
      <c r="CDS187" s="250"/>
      <c r="CDT187" s="250"/>
      <c r="CDU187" s="250"/>
      <c r="CDV187" s="250"/>
      <c r="CDW187" s="250"/>
      <c r="CDX187" s="250"/>
      <c r="CDY187" s="250"/>
      <c r="CDZ187" s="250"/>
      <c r="CEA187" s="250"/>
      <c r="CEB187" s="250"/>
      <c r="CEC187" s="250"/>
      <c r="CED187" s="250"/>
      <c r="CEE187" s="250"/>
      <c r="CEF187" s="250"/>
      <c r="CEG187" s="250"/>
      <c r="CEH187" s="250"/>
      <c r="CEI187" s="250"/>
      <c r="CEJ187" s="250"/>
      <c r="CEK187" s="250"/>
      <c r="CEL187" s="250"/>
      <c r="CEM187" s="250"/>
      <c r="CEN187" s="250"/>
      <c r="CEO187" s="250"/>
      <c r="CEP187" s="250"/>
      <c r="CEQ187" s="250"/>
      <c r="CER187" s="250"/>
      <c r="CES187" s="250"/>
      <c r="CET187" s="250"/>
      <c r="CEU187" s="250"/>
      <c r="CEV187" s="250"/>
      <c r="CEW187" s="250"/>
      <c r="CEX187" s="250"/>
      <c r="CEY187" s="250"/>
      <c r="CEZ187" s="250"/>
      <c r="CFA187" s="250"/>
      <c r="CFB187" s="250"/>
      <c r="CFC187" s="250"/>
      <c r="CFD187" s="250"/>
      <c r="CFE187" s="250"/>
      <c r="CFF187" s="250"/>
      <c r="CFG187" s="250"/>
      <c r="CFH187" s="250"/>
      <c r="CFI187" s="250"/>
      <c r="CFJ187" s="250"/>
      <c r="CFK187" s="250"/>
      <c r="CFL187" s="250"/>
      <c r="CFM187" s="250"/>
      <c r="CFN187" s="250"/>
      <c r="CFO187" s="250"/>
      <c r="CFP187" s="250"/>
      <c r="CFQ187" s="250"/>
      <c r="CFR187" s="250"/>
      <c r="CFS187" s="250"/>
      <c r="CFT187" s="250"/>
      <c r="CFU187" s="250"/>
      <c r="CFV187" s="250"/>
      <c r="CFW187" s="250"/>
      <c r="CFX187" s="250"/>
      <c r="CFY187" s="250"/>
      <c r="CFZ187" s="250"/>
      <c r="CGA187" s="250"/>
      <c r="CGB187" s="250"/>
      <c r="CGC187" s="250"/>
      <c r="CGD187" s="250"/>
      <c r="CGE187" s="250"/>
      <c r="CGF187" s="250"/>
      <c r="CGG187" s="250"/>
      <c r="CGH187" s="250"/>
      <c r="CGI187" s="250"/>
      <c r="CGJ187" s="250"/>
      <c r="CGK187" s="250"/>
      <c r="CGL187" s="250"/>
      <c r="CGM187" s="250"/>
      <c r="CGN187" s="250"/>
      <c r="CGO187" s="250"/>
      <c r="CGP187" s="250"/>
      <c r="CGQ187" s="250"/>
      <c r="CGR187" s="250"/>
      <c r="CGS187" s="250"/>
      <c r="CGT187" s="250"/>
      <c r="CGU187" s="250"/>
      <c r="CGV187" s="250"/>
      <c r="CGW187" s="250"/>
      <c r="CGX187" s="250"/>
      <c r="CGY187" s="250"/>
      <c r="CGZ187" s="250"/>
      <c r="CHA187" s="250"/>
      <c r="CHB187" s="250"/>
      <c r="CHC187" s="250"/>
      <c r="CHD187" s="250"/>
      <c r="CHE187" s="250"/>
      <c r="CHF187" s="250"/>
      <c r="CHG187" s="250"/>
      <c r="CHH187" s="250"/>
      <c r="CHI187" s="250"/>
      <c r="CHJ187" s="250"/>
      <c r="CHK187" s="250"/>
      <c r="CHL187" s="250"/>
      <c r="CHM187" s="250"/>
      <c r="CHN187" s="250"/>
      <c r="CHO187" s="250"/>
      <c r="CHP187" s="250"/>
      <c r="CHQ187" s="250"/>
      <c r="CHR187" s="250"/>
      <c r="CHS187" s="250"/>
      <c r="CHT187" s="250"/>
      <c r="CHU187" s="250"/>
      <c r="CHV187" s="250"/>
      <c r="CHW187" s="250"/>
      <c r="CHX187" s="250"/>
      <c r="CHY187" s="250"/>
      <c r="CHZ187" s="250"/>
      <c r="CIA187" s="250"/>
      <c r="CIB187" s="250"/>
      <c r="CIC187" s="250"/>
      <c r="CID187" s="250"/>
      <c r="CIE187" s="250"/>
      <c r="CIF187" s="250"/>
      <c r="CIG187" s="250"/>
      <c r="CIH187" s="250"/>
      <c r="CII187" s="250"/>
      <c r="CIJ187" s="250"/>
      <c r="CIK187" s="250"/>
      <c r="CIL187" s="250"/>
      <c r="CIM187" s="250"/>
      <c r="CIN187" s="250"/>
      <c r="CIO187" s="250"/>
      <c r="CIP187" s="250"/>
      <c r="CIQ187" s="250"/>
      <c r="CIR187" s="250"/>
      <c r="CIS187" s="250"/>
      <c r="CIT187" s="250"/>
      <c r="CIU187" s="250"/>
      <c r="CIV187" s="250"/>
      <c r="CIW187" s="250"/>
      <c r="CIX187" s="250"/>
      <c r="CIY187" s="250"/>
      <c r="CIZ187" s="250"/>
      <c r="CJA187" s="250"/>
      <c r="CJB187" s="250"/>
      <c r="CJC187" s="250"/>
      <c r="CJD187" s="250"/>
      <c r="CJE187" s="250"/>
      <c r="CJF187" s="250"/>
      <c r="CJG187" s="250"/>
      <c r="CJH187" s="250"/>
      <c r="CJI187" s="250"/>
      <c r="CJJ187" s="250"/>
      <c r="CJK187" s="250"/>
      <c r="CJL187" s="250"/>
      <c r="CJM187" s="250"/>
      <c r="CJN187" s="250"/>
      <c r="CJO187" s="250"/>
      <c r="CJP187" s="250"/>
      <c r="CJQ187" s="250"/>
      <c r="CJR187" s="250"/>
      <c r="CJS187" s="250"/>
      <c r="CJT187" s="250"/>
      <c r="CJU187" s="250"/>
      <c r="CJV187" s="250"/>
      <c r="CJW187" s="250"/>
      <c r="CJX187" s="250"/>
      <c r="CJY187" s="250"/>
      <c r="CJZ187" s="250"/>
      <c r="CKA187" s="250"/>
      <c r="CKB187" s="250"/>
      <c r="CKC187" s="250"/>
      <c r="CKD187" s="250"/>
      <c r="CKE187" s="250"/>
      <c r="CKF187" s="250"/>
      <c r="CKG187" s="250"/>
      <c r="CKH187" s="250"/>
      <c r="CKI187" s="250"/>
      <c r="CKJ187" s="250"/>
      <c r="CKK187" s="250"/>
      <c r="CKL187" s="250"/>
      <c r="CKM187" s="250"/>
      <c r="CKN187" s="250"/>
      <c r="CKO187" s="250"/>
      <c r="CKP187" s="250"/>
      <c r="CKQ187" s="250"/>
      <c r="CKR187" s="250"/>
      <c r="CKS187" s="250"/>
      <c r="CKT187" s="250"/>
      <c r="CKU187" s="250"/>
      <c r="CKV187" s="250"/>
      <c r="CKW187" s="250"/>
      <c r="CKX187" s="250"/>
      <c r="CKY187" s="250"/>
      <c r="CKZ187" s="250"/>
      <c r="CLA187" s="250"/>
      <c r="CLB187" s="250"/>
      <c r="CLC187" s="250"/>
      <c r="CLD187" s="250"/>
      <c r="CLE187" s="250"/>
      <c r="CLF187" s="250"/>
      <c r="CLG187" s="250"/>
      <c r="CLH187" s="250"/>
      <c r="CLI187" s="250"/>
      <c r="CLJ187" s="250"/>
      <c r="CLK187" s="250"/>
      <c r="CLL187" s="250"/>
      <c r="CLM187" s="250"/>
      <c r="CLN187" s="250"/>
      <c r="CLO187" s="250"/>
      <c r="CLP187" s="250"/>
      <c r="CLQ187" s="250"/>
      <c r="CLR187" s="250"/>
      <c r="CLS187" s="250"/>
      <c r="CLT187" s="250"/>
      <c r="CLU187" s="250"/>
      <c r="CLV187" s="250"/>
      <c r="CLW187" s="250"/>
      <c r="CLX187" s="250"/>
      <c r="CLY187" s="250"/>
      <c r="CLZ187" s="250"/>
      <c r="CMA187" s="250"/>
      <c r="CMB187" s="250"/>
      <c r="CMC187" s="250"/>
      <c r="CMD187" s="250"/>
      <c r="CME187" s="250"/>
      <c r="CMF187" s="250"/>
      <c r="CMG187" s="250"/>
      <c r="CMH187" s="250"/>
      <c r="CMI187" s="250"/>
      <c r="CMJ187" s="250"/>
      <c r="CMK187" s="250"/>
      <c r="CML187" s="250"/>
      <c r="CMM187" s="250"/>
      <c r="CMN187" s="250"/>
      <c r="CMO187" s="250"/>
      <c r="CMP187" s="250"/>
      <c r="CMQ187" s="250"/>
      <c r="CMR187" s="250"/>
      <c r="CMS187" s="250"/>
      <c r="CMT187" s="250"/>
      <c r="CMU187" s="250"/>
      <c r="CMV187" s="250"/>
      <c r="CMW187" s="250"/>
      <c r="CMX187" s="250"/>
      <c r="CMY187" s="250"/>
      <c r="CMZ187" s="250"/>
      <c r="CNA187" s="250"/>
      <c r="CNB187" s="250"/>
      <c r="CNC187" s="250"/>
      <c r="CND187" s="250"/>
      <c r="CNE187" s="250"/>
      <c r="CNF187" s="250"/>
      <c r="CNG187" s="250"/>
      <c r="CNH187" s="250"/>
      <c r="CNI187" s="250"/>
      <c r="CNJ187" s="250"/>
      <c r="CNK187" s="250"/>
      <c r="CNL187" s="250"/>
      <c r="CNM187" s="250"/>
      <c r="CNN187" s="250"/>
      <c r="CNO187" s="250"/>
      <c r="CNP187" s="250"/>
      <c r="CNQ187" s="250"/>
      <c r="CNR187" s="250"/>
      <c r="CNS187" s="250"/>
      <c r="CNT187" s="250"/>
      <c r="CNU187" s="250"/>
      <c r="CNV187" s="250"/>
      <c r="CNW187" s="250"/>
      <c r="CNX187" s="250"/>
      <c r="CNY187" s="250"/>
      <c r="CNZ187" s="250"/>
      <c r="COA187" s="250"/>
      <c r="COB187" s="250"/>
      <c r="COC187" s="250"/>
      <c r="COD187" s="250"/>
      <c r="COE187" s="250"/>
      <c r="COF187" s="250"/>
      <c r="COG187" s="250"/>
      <c r="COH187" s="250"/>
      <c r="COI187" s="250"/>
      <c r="COJ187" s="250"/>
      <c r="COK187" s="250"/>
      <c r="COL187" s="250"/>
      <c r="COM187" s="250"/>
      <c r="CON187" s="250"/>
      <c r="COO187" s="250"/>
      <c r="COP187" s="250"/>
      <c r="COQ187" s="250"/>
      <c r="COR187" s="250"/>
      <c r="COS187" s="250"/>
      <c r="COT187" s="250"/>
      <c r="COU187" s="250"/>
      <c r="COV187" s="250"/>
      <c r="COW187" s="250"/>
      <c r="COX187" s="250"/>
      <c r="COY187" s="250"/>
      <c r="COZ187" s="250"/>
      <c r="CPA187" s="250"/>
      <c r="CPB187" s="250"/>
      <c r="CPC187" s="250"/>
      <c r="CPD187" s="250"/>
      <c r="CPE187" s="250"/>
      <c r="CPF187" s="250"/>
      <c r="CPG187" s="250"/>
      <c r="CPH187" s="250"/>
      <c r="CPI187" s="250"/>
      <c r="CPJ187" s="250"/>
      <c r="CPK187" s="250"/>
      <c r="CPL187" s="250"/>
      <c r="CPM187" s="250"/>
      <c r="CPN187" s="250"/>
      <c r="CPO187" s="250"/>
      <c r="CPP187" s="250"/>
      <c r="CPQ187" s="250"/>
      <c r="CPR187" s="250"/>
      <c r="CPS187" s="250"/>
      <c r="CPT187" s="250"/>
      <c r="CPU187" s="250"/>
      <c r="CPV187" s="250"/>
      <c r="CPW187" s="250"/>
      <c r="CPX187" s="250"/>
      <c r="CPY187" s="250"/>
      <c r="CPZ187" s="250"/>
      <c r="CQA187" s="250"/>
      <c r="CQB187" s="250"/>
      <c r="CQC187" s="250"/>
      <c r="CQD187" s="250"/>
      <c r="CQE187" s="250"/>
      <c r="CQF187" s="250"/>
      <c r="CQG187" s="250"/>
      <c r="CQH187" s="250"/>
      <c r="CQI187" s="250"/>
      <c r="CQJ187" s="250"/>
      <c r="CQK187" s="250"/>
      <c r="CQL187" s="250"/>
      <c r="CQM187" s="250"/>
      <c r="CQN187" s="250"/>
      <c r="CQO187" s="250"/>
      <c r="CQP187" s="250"/>
      <c r="CQQ187" s="250"/>
      <c r="CQR187" s="250"/>
      <c r="CQS187" s="250"/>
      <c r="CQT187" s="250"/>
      <c r="CQU187" s="250"/>
      <c r="CQV187" s="250"/>
      <c r="CQW187" s="250"/>
      <c r="CQX187" s="250"/>
      <c r="CQY187" s="250"/>
      <c r="CQZ187" s="250"/>
      <c r="CRA187" s="250"/>
      <c r="CRB187" s="250"/>
      <c r="CRC187" s="250"/>
      <c r="CRD187" s="250"/>
      <c r="CRE187" s="250"/>
      <c r="CRF187" s="250"/>
      <c r="CRG187" s="250"/>
      <c r="CRH187" s="250"/>
      <c r="CRI187" s="250"/>
      <c r="CRJ187" s="250"/>
      <c r="CRK187" s="250"/>
      <c r="CRL187" s="250"/>
      <c r="CRM187" s="250"/>
      <c r="CRN187" s="250"/>
      <c r="CRO187" s="250"/>
      <c r="CRP187" s="250"/>
      <c r="CRQ187" s="250"/>
      <c r="CRR187" s="250"/>
      <c r="CRS187" s="250"/>
      <c r="CRT187" s="250"/>
      <c r="CRU187" s="250"/>
      <c r="CRV187" s="250"/>
      <c r="CRW187" s="250"/>
      <c r="CRX187" s="250"/>
      <c r="CRY187" s="250"/>
      <c r="CRZ187" s="250"/>
      <c r="CSA187" s="250"/>
      <c r="CSB187" s="250"/>
      <c r="CSC187" s="250"/>
      <c r="CSD187" s="250"/>
      <c r="CSE187" s="250"/>
      <c r="CSF187" s="250"/>
      <c r="CSG187" s="250"/>
      <c r="CSH187" s="250"/>
      <c r="CSI187" s="250"/>
      <c r="CSJ187" s="250"/>
      <c r="CSK187" s="250"/>
      <c r="CSL187" s="250"/>
      <c r="CSM187" s="250"/>
      <c r="CSN187" s="250"/>
      <c r="CSO187" s="250"/>
      <c r="CSP187" s="250"/>
      <c r="CSQ187" s="250"/>
      <c r="CSR187" s="250"/>
      <c r="CSS187" s="250"/>
      <c r="CST187" s="250"/>
      <c r="CSU187" s="250"/>
      <c r="CSV187" s="250"/>
      <c r="CSW187" s="250"/>
      <c r="CSX187" s="250"/>
      <c r="CSY187" s="250"/>
      <c r="CSZ187" s="250"/>
      <c r="CTA187" s="250"/>
      <c r="CTB187" s="250"/>
      <c r="CTC187" s="250"/>
      <c r="CTD187" s="250"/>
      <c r="CTE187" s="250"/>
      <c r="CTF187" s="250"/>
      <c r="CTG187" s="250"/>
      <c r="CTH187" s="250"/>
      <c r="CTI187" s="250"/>
      <c r="CTJ187" s="250"/>
      <c r="CTK187" s="250"/>
      <c r="CTL187" s="250"/>
      <c r="CTM187" s="250"/>
      <c r="CTN187" s="250"/>
      <c r="CTO187" s="250"/>
      <c r="CTP187" s="250"/>
      <c r="CTQ187" s="250"/>
      <c r="CTR187" s="250"/>
      <c r="CTS187" s="250"/>
      <c r="CTT187" s="250"/>
      <c r="CTU187" s="250"/>
      <c r="CTV187" s="250"/>
      <c r="CTW187" s="250"/>
      <c r="CTX187" s="250"/>
      <c r="CTY187" s="250"/>
      <c r="CTZ187" s="250"/>
      <c r="CUA187" s="250"/>
      <c r="CUB187" s="250"/>
      <c r="CUC187" s="250"/>
      <c r="CUD187" s="250"/>
      <c r="CUE187" s="250"/>
      <c r="CUF187" s="250"/>
      <c r="CUG187" s="250"/>
      <c r="CUH187" s="250"/>
      <c r="CUI187" s="250"/>
      <c r="CUJ187" s="250"/>
      <c r="CUK187" s="250"/>
      <c r="CUL187" s="250"/>
      <c r="CUM187" s="250"/>
      <c r="CUN187" s="250"/>
      <c r="CUO187" s="250"/>
      <c r="CUP187" s="250"/>
      <c r="CUQ187" s="250"/>
      <c r="CUR187" s="250"/>
      <c r="CUS187" s="250"/>
      <c r="CUT187" s="250"/>
      <c r="CUU187" s="250"/>
      <c r="CUV187" s="250"/>
      <c r="CUW187" s="250"/>
      <c r="CUX187" s="250"/>
      <c r="CUY187" s="250"/>
      <c r="CUZ187" s="250"/>
      <c r="CVA187" s="250"/>
      <c r="CVB187" s="250"/>
      <c r="CVC187" s="250"/>
      <c r="CVD187" s="250"/>
      <c r="CVE187" s="250"/>
      <c r="CVF187" s="250"/>
      <c r="CVG187" s="250"/>
      <c r="CVH187" s="250"/>
      <c r="CVI187" s="250"/>
      <c r="CVJ187" s="250"/>
      <c r="CVK187" s="250"/>
      <c r="CVL187" s="250"/>
      <c r="CVM187" s="250"/>
      <c r="CVN187" s="250"/>
      <c r="CVO187" s="250"/>
      <c r="CVP187" s="250"/>
      <c r="CVQ187" s="250"/>
      <c r="CVR187" s="250"/>
      <c r="CVS187" s="250"/>
      <c r="CVT187" s="250"/>
      <c r="CVU187" s="250"/>
      <c r="CVV187" s="250"/>
      <c r="CVW187" s="250"/>
      <c r="CVX187" s="250"/>
      <c r="CVY187" s="250"/>
      <c r="CVZ187" s="250"/>
      <c r="CWA187" s="250"/>
      <c r="CWB187" s="250"/>
      <c r="CWC187" s="250"/>
      <c r="CWD187" s="250"/>
      <c r="CWE187" s="250"/>
      <c r="CWF187" s="250"/>
      <c r="CWG187" s="250"/>
      <c r="CWH187" s="250"/>
      <c r="CWI187" s="250"/>
      <c r="CWJ187" s="250"/>
      <c r="CWK187" s="250"/>
      <c r="CWL187" s="250"/>
      <c r="CWM187" s="250"/>
      <c r="CWN187" s="250"/>
      <c r="CWO187" s="250"/>
      <c r="CWP187" s="250"/>
      <c r="CWQ187" s="250"/>
      <c r="CWR187" s="250"/>
      <c r="CWS187" s="250"/>
      <c r="CWT187" s="250"/>
      <c r="CWU187" s="250"/>
      <c r="CWV187" s="250"/>
      <c r="CWW187" s="250"/>
      <c r="CWX187" s="250"/>
      <c r="CWY187" s="250"/>
      <c r="CWZ187" s="250"/>
      <c r="CXA187" s="250"/>
      <c r="CXB187" s="250"/>
      <c r="CXC187" s="250"/>
      <c r="CXD187" s="250"/>
      <c r="CXE187" s="250"/>
      <c r="CXF187" s="250"/>
      <c r="CXG187" s="250"/>
      <c r="CXH187" s="250"/>
      <c r="CXI187" s="250"/>
      <c r="CXJ187" s="250"/>
      <c r="CXK187" s="250"/>
      <c r="CXL187" s="250"/>
      <c r="CXM187" s="250"/>
      <c r="CXN187" s="250"/>
      <c r="CXO187" s="250"/>
      <c r="CXP187" s="250"/>
      <c r="CXQ187" s="250"/>
      <c r="CXR187" s="250"/>
      <c r="CXS187" s="250"/>
      <c r="CXT187" s="250"/>
      <c r="CXU187" s="250"/>
      <c r="CXV187" s="250"/>
      <c r="CXW187" s="250"/>
      <c r="CXX187" s="250"/>
      <c r="CXY187" s="250"/>
      <c r="CXZ187" s="250"/>
      <c r="CYA187" s="250"/>
      <c r="CYB187" s="250"/>
      <c r="CYC187" s="250"/>
      <c r="CYD187" s="250"/>
      <c r="CYE187" s="250"/>
      <c r="CYF187" s="250"/>
      <c r="CYG187" s="250"/>
      <c r="CYH187" s="250"/>
      <c r="CYI187" s="250"/>
      <c r="CYJ187" s="250"/>
      <c r="CYK187" s="250"/>
      <c r="CYL187" s="250"/>
      <c r="CYM187" s="250"/>
      <c r="CYN187" s="250"/>
      <c r="CYO187" s="250"/>
      <c r="CYP187" s="250"/>
      <c r="CYQ187" s="250"/>
      <c r="CYR187" s="250"/>
      <c r="CYS187" s="250"/>
      <c r="CYT187" s="250"/>
      <c r="CYU187" s="250"/>
      <c r="CYV187" s="250"/>
      <c r="CYW187" s="250"/>
      <c r="CYX187" s="250"/>
      <c r="CYY187" s="250"/>
      <c r="CYZ187" s="250"/>
      <c r="CZA187" s="250"/>
      <c r="CZB187" s="250"/>
      <c r="CZC187" s="250"/>
      <c r="CZD187" s="250"/>
      <c r="CZE187" s="250"/>
      <c r="CZF187" s="250"/>
      <c r="CZG187" s="250"/>
      <c r="CZH187" s="250"/>
      <c r="CZI187" s="250"/>
      <c r="CZJ187" s="250"/>
      <c r="CZK187" s="250"/>
      <c r="CZL187" s="250"/>
      <c r="CZM187" s="250"/>
      <c r="CZN187" s="250"/>
      <c r="CZO187" s="250"/>
      <c r="CZP187" s="250"/>
      <c r="CZQ187" s="250"/>
      <c r="CZR187" s="250"/>
      <c r="CZS187" s="250"/>
      <c r="CZT187" s="250"/>
      <c r="CZU187" s="250"/>
      <c r="CZV187" s="250"/>
      <c r="CZW187" s="250"/>
      <c r="CZX187" s="250"/>
      <c r="CZY187" s="250"/>
      <c r="CZZ187" s="250"/>
      <c r="DAA187" s="250"/>
      <c r="DAB187" s="250"/>
      <c r="DAC187" s="250"/>
      <c r="DAD187" s="250"/>
      <c r="DAE187" s="250"/>
      <c r="DAF187" s="250"/>
      <c r="DAG187" s="250"/>
      <c r="DAH187" s="250"/>
      <c r="DAI187" s="250"/>
      <c r="DAJ187" s="250"/>
      <c r="DAK187" s="250"/>
      <c r="DAL187" s="250"/>
      <c r="DAM187" s="250"/>
      <c r="DAN187" s="250"/>
      <c r="DAO187" s="250"/>
      <c r="DAP187" s="250"/>
      <c r="DAQ187" s="250"/>
      <c r="DAR187" s="250"/>
      <c r="DAS187" s="250"/>
      <c r="DAT187" s="250"/>
      <c r="DAU187" s="250"/>
      <c r="DAV187" s="250"/>
      <c r="DAW187" s="250"/>
      <c r="DAX187" s="250"/>
      <c r="DAY187" s="250"/>
      <c r="DAZ187" s="250"/>
      <c r="DBA187" s="250"/>
      <c r="DBB187" s="250"/>
      <c r="DBC187" s="250"/>
      <c r="DBD187" s="250"/>
      <c r="DBE187" s="250"/>
      <c r="DBF187" s="250"/>
      <c r="DBG187" s="250"/>
      <c r="DBH187" s="250"/>
      <c r="DBI187" s="250"/>
      <c r="DBJ187" s="250"/>
      <c r="DBK187" s="250"/>
      <c r="DBL187" s="250"/>
      <c r="DBM187" s="250"/>
      <c r="DBN187" s="250"/>
      <c r="DBO187" s="250"/>
      <c r="DBP187" s="250"/>
      <c r="DBQ187" s="250"/>
      <c r="DBR187" s="250"/>
      <c r="DBS187" s="250"/>
      <c r="DBT187" s="250"/>
      <c r="DBU187" s="250"/>
      <c r="DBV187" s="250"/>
      <c r="DBW187" s="250"/>
      <c r="DBX187" s="250"/>
      <c r="DBY187" s="250"/>
      <c r="DBZ187" s="250"/>
      <c r="DCA187" s="250"/>
      <c r="DCB187" s="250"/>
      <c r="DCC187" s="250"/>
      <c r="DCD187" s="250"/>
      <c r="DCE187" s="250"/>
      <c r="DCF187" s="250"/>
      <c r="DCG187" s="250"/>
      <c r="DCH187" s="250"/>
      <c r="DCI187" s="250"/>
      <c r="DCJ187" s="250"/>
      <c r="DCK187" s="250"/>
      <c r="DCL187" s="250"/>
      <c r="DCM187" s="250"/>
      <c r="DCN187" s="250"/>
      <c r="DCO187" s="250"/>
      <c r="DCP187" s="250"/>
      <c r="DCQ187" s="250"/>
      <c r="DCR187" s="250"/>
      <c r="DCS187" s="250"/>
      <c r="DCT187" s="250"/>
      <c r="DCU187" s="250"/>
      <c r="DCV187" s="250"/>
      <c r="DCW187" s="250"/>
      <c r="DCX187" s="250"/>
      <c r="DCY187" s="250"/>
      <c r="DCZ187" s="250"/>
      <c r="DDA187" s="250"/>
      <c r="DDB187" s="250"/>
      <c r="DDC187" s="250"/>
      <c r="DDD187" s="250"/>
      <c r="DDE187" s="250"/>
      <c r="DDF187" s="250"/>
      <c r="DDG187" s="250"/>
      <c r="DDH187" s="250"/>
      <c r="DDI187" s="250"/>
      <c r="DDJ187" s="250"/>
      <c r="DDK187" s="250"/>
      <c r="DDL187" s="250"/>
      <c r="DDM187" s="250"/>
      <c r="DDN187" s="250"/>
      <c r="DDO187" s="250"/>
      <c r="DDP187" s="250"/>
      <c r="DDQ187" s="250"/>
      <c r="DDR187" s="250"/>
      <c r="DDS187" s="250"/>
      <c r="DDT187" s="250"/>
      <c r="DDU187" s="250"/>
      <c r="DDV187" s="250"/>
      <c r="DDW187" s="250"/>
      <c r="DDX187" s="250"/>
      <c r="DDY187" s="250"/>
      <c r="DDZ187" s="250"/>
      <c r="DEA187" s="250"/>
      <c r="DEB187" s="250"/>
      <c r="DEC187" s="250"/>
      <c r="DED187" s="250"/>
      <c r="DEE187" s="250"/>
      <c r="DEF187" s="250"/>
      <c r="DEG187" s="250"/>
      <c r="DEH187" s="250"/>
      <c r="DEI187" s="250"/>
      <c r="DEJ187" s="250"/>
      <c r="DEK187" s="250"/>
      <c r="DEL187" s="250"/>
      <c r="DEM187" s="250"/>
      <c r="DEN187" s="250"/>
      <c r="DEO187" s="250"/>
      <c r="DEP187" s="250"/>
      <c r="DEQ187" s="250"/>
      <c r="DER187" s="250"/>
      <c r="DES187" s="250"/>
      <c r="DET187" s="250"/>
      <c r="DEU187" s="250"/>
      <c r="DEV187" s="250"/>
      <c r="DEW187" s="250"/>
      <c r="DEX187" s="250"/>
      <c r="DEY187" s="250"/>
      <c r="DEZ187" s="250"/>
      <c r="DFA187" s="250"/>
      <c r="DFB187" s="250"/>
      <c r="DFC187" s="250"/>
      <c r="DFD187" s="250"/>
      <c r="DFE187" s="250"/>
      <c r="DFF187" s="250"/>
      <c r="DFG187" s="250"/>
      <c r="DFH187" s="250"/>
      <c r="DFI187" s="250"/>
      <c r="DFJ187" s="250"/>
      <c r="DFK187" s="250"/>
      <c r="DFL187" s="250"/>
      <c r="DFM187" s="250"/>
      <c r="DFN187" s="250"/>
      <c r="DFO187" s="250"/>
      <c r="DFP187" s="250"/>
      <c r="DFQ187" s="250"/>
      <c r="DFR187" s="250"/>
      <c r="DFS187" s="250"/>
      <c r="DFT187" s="250"/>
      <c r="DFU187" s="250"/>
      <c r="DFV187" s="250"/>
      <c r="DFW187" s="250"/>
      <c r="DFX187" s="250"/>
      <c r="DFY187" s="250"/>
      <c r="DFZ187" s="250"/>
      <c r="DGA187" s="250"/>
      <c r="DGB187" s="250"/>
      <c r="DGC187" s="250"/>
      <c r="DGD187" s="250"/>
      <c r="DGE187" s="250"/>
      <c r="DGF187" s="250"/>
      <c r="DGG187" s="250"/>
      <c r="DGH187" s="250"/>
      <c r="DGI187" s="250"/>
      <c r="DGJ187" s="250"/>
      <c r="DGK187" s="250"/>
      <c r="DGL187" s="250"/>
      <c r="DGM187" s="250"/>
      <c r="DGN187" s="250"/>
      <c r="DGO187" s="250"/>
      <c r="DGP187" s="250"/>
      <c r="DGQ187" s="250"/>
      <c r="DGR187" s="250"/>
      <c r="DGS187" s="250"/>
      <c r="DGT187" s="250"/>
      <c r="DGU187" s="250"/>
      <c r="DGV187" s="250"/>
      <c r="DGW187" s="250"/>
      <c r="DGX187" s="250"/>
      <c r="DGY187" s="250"/>
      <c r="DGZ187" s="250"/>
      <c r="DHA187" s="250"/>
      <c r="DHB187" s="250"/>
      <c r="DHC187" s="250"/>
      <c r="DHD187" s="250"/>
      <c r="DHE187" s="250"/>
      <c r="DHF187" s="250"/>
      <c r="DHG187" s="250"/>
      <c r="DHH187" s="250"/>
      <c r="DHI187" s="250"/>
      <c r="DHJ187" s="250"/>
      <c r="DHK187" s="250"/>
      <c r="DHL187" s="250"/>
      <c r="DHM187" s="250"/>
      <c r="DHN187" s="250"/>
      <c r="DHO187" s="250"/>
      <c r="DHP187" s="250"/>
      <c r="DHQ187" s="250"/>
      <c r="DHR187" s="250"/>
      <c r="DHS187" s="250"/>
      <c r="DHT187" s="250"/>
      <c r="DHU187" s="250"/>
      <c r="DHV187" s="250"/>
      <c r="DHW187" s="250"/>
      <c r="DHX187" s="250"/>
      <c r="DHY187" s="250"/>
      <c r="DHZ187" s="250"/>
      <c r="DIA187" s="250"/>
      <c r="DIB187" s="250"/>
      <c r="DIC187" s="250"/>
      <c r="DID187" s="250"/>
      <c r="DIE187" s="250"/>
      <c r="DIF187" s="250"/>
      <c r="DIG187" s="250"/>
      <c r="DIH187" s="250"/>
      <c r="DII187" s="250"/>
      <c r="DIJ187" s="250"/>
      <c r="DIK187" s="250"/>
      <c r="DIL187" s="250"/>
      <c r="DIM187" s="250"/>
      <c r="DIN187" s="250"/>
      <c r="DIO187" s="250"/>
      <c r="DIP187" s="250"/>
      <c r="DIQ187" s="250"/>
      <c r="DIR187" s="250"/>
      <c r="DIS187" s="250"/>
      <c r="DIT187" s="250"/>
      <c r="DIU187" s="250"/>
      <c r="DIV187" s="250"/>
      <c r="DIW187" s="250"/>
      <c r="DIX187" s="250"/>
      <c r="DIY187" s="250"/>
      <c r="DIZ187" s="250"/>
      <c r="DJA187" s="250"/>
      <c r="DJB187" s="250"/>
      <c r="DJC187" s="250"/>
      <c r="DJD187" s="250"/>
      <c r="DJE187" s="250"/>
      <c r="DJF187" s="250"/>
      <c r="DJG187" s="250"/>
      <c r="DJH187" s="250"/>
      <c r="DJI187" s="250"/>
      <c r="DJJ187" s="250"/>
      <c r="DJK187" s="250"/>
      <c r="DJL187" s="250"/>
      <c r="DJM187" s="250"/>
      <c r="DJN187" s="250"/>
      <c r="DJO187" s="250"/>
      <c r="DJP187" s="250"/>
      <c r="DJQ187" s="250"/>
      <c r="DJR187" s="250"/>
      <c r="DJS187" s="250"/>
      <c r="DJT187" s="250"/>
      <c r="DJU187" s="250"/>
      <c r="DJV187" s="250"/>
      <c r="DJW187" s="250"/>
      <c r="DJX187" s="250"/>
      <c r="DJY187" s="250"/>
      <c r="DJZ187" s="250"/>
      <c r="DKA187" s="250"/>
      <c r="DKB187" s="250"/>
      <c r="DKC187" s="250"/>
      <c r="DKD187" s="250"/>
      <c r="DKE187" s="250"/>
      <c r="DKF187" s="250"/>
      <c r="DKG187" s="250"/>
      <c r="DKH187" s="250"/>
      <c r="DKI187" s="250"/>
      <c r="DKJ187" s="250"/>
      <c r="DKK187" s="250"/>
      <c r="DKL187" s="250"/>
      <c r="DKM187" s="250"/>
      <c r="DKN187" s="250"/>
      <c r="DKO187" s="250"/>
      <c r="DKP187" s="250"/>
      <c r="DKQ187" s="250"/>
      <c r="DKR187" s="250"/>
      <c r="DKS187" s="250"/>
      <c r="DKT187" s="250"/>
      <c r="DKU187" s="250"/>
      <c r="DKV187" s="250"/>
      <c r="DKW187" s="250"/>
      <c r="DKX187" s="250"/>
      <c r="DKY187" s="250"/>
      <c r="DKZ187" s="250"/>
      <c r="DLA187" s="250"/>
      <c r="DLB187" s="250"/>
      <c r="DLC187" s="250"/>
      <c r="DLD187" s="250"/>
      <c r="DLE187" s="250"/>
      <c r="DLF187" s="250"/>
      <c r="DLG187" s="250"/>
      <c r="DLH187" s="250"/>
      <c r="DLI187" s="250"/>
      <c r="DLJ187" s="250"/>
      <c r="DLK187" s="250"/>
      <c r="DLL187" s="250"/>
      <c r="DLM187" s="250"/>
      <c r="DLN187" s="250"/>
      <c r="DLO187" s="250"/>
      <c r="DLP187" s="250"/>
      <c r="DLQ187" s="250"/>
      <c r="DLR187" s="250"/>
      <c r="DLS187" s="250"/>
      <c r="DLT187" s="250"/>
      <c r="DLU187" s="250"/>
      <c r="DLV187" s="250"/>
      <c r="DLW187" s="250"/>
      <c r="DLX187" s="250"/>
      <c r="DLY187" s="250"/>
      <c r="DLZ187" s="250"/>
      <c r="DMA187" s="250"/>
      <c r="DMB187" s="250"/>
      <c r="DMC187" s="250"/>
      <c r="DMD187" s="250"/>
      <c r="DME187" s="250"/>
      <c r="DMF187" s="250"/>
      <c r="DMG187" s="250"/>
      <c r="DMH187" s="250"/>
      <c r="DMI187" s="250"/>
      <c r="DMJ187" s="250"/>
      <c r="DMK187" s="250"/>
      <c r="DML187" s="250"/>
      <c r="DMM187" s="250"/>
      <c r="DMN187" s="250"/>
      <c r="DMO187" s="250"/>
      <c r="DMP187" s="250"/>
      <c r="DMQ187" s="250"/>
      <c r="DMR187" s="250"/>
      <c r="DMS187" s="250"/>
      <c r="DMT187" s="250"/>
      <c r="DMU187" s="250"/>
      <c r="DMV187" s="250"/>
      <c r="DMW187" s="250"/>
      <c r="DMX187" s="250"/>
      <c r="DMY187" s="250"/>
      <c r="DMZ187" s="250"/>
      <c r="DNA187" s="250"/>
      <c r="DNB187" s="250"/>
      <c r="DNC187" s="250"/>
      <c r="DND187" s="250"/>
      <c r="DNE187" s="250"/>
      <c r="DNF187" s="250"/>
      <c r="DNG187" s="250"/>
      <c r="DNH187" s="250"/>
      <c r="DNI187" s="250"/>
      <c r="DNJ187" s="250"/>
      <c r="DNK187" s="250"/>
      <c r="DNL187" s="250"/>
      <c r="DNM187" s="250"/>
      <c r="DNN187" s="250"/>
      <c r="DNO187" s="250"/>
      <c r="DNP187" s="250"/>
      <c r="DNQ187" s="250"/>
      <c r="DNR187" s="250"/>
      <c r="DNS187" s="250"/>
      <c r="DNT187" s="250"/>
      <c r="DNU187" s="250"/>
      <c r="DNV187" s="250"/>
      <c r="DNW187" s="250"/>
      <c r="DNX187" s="250"/>
      <c r="DNY187" s="250"/>
      <c r="DNZ187" s="250"/>
      <c r="DOA187" s="250"/>
      <c r="DOB187" s="250"/>
      <c r="DOC187" s="250"/>
      <c r="DOD187" s="250"/>
      <c r="DOE187" s="250"/>
      <c r="DOF187" s="250"/>
      <c r="DOG187" s="250"/>
      <c r="DOH187" s="250"/>
      <c r="DOI187" s="250"/>
      <c r="DOJ187" s="250"/>
      <c r="DOK187" s="250"/>
      <c r="DOL187" s="250"/>
      <c r="DOM187" s="250"/>
      <c r="DON187" s="250"/>
      <c r="DOO187" s="250"/>
      <c r="DOP187" s="250"/>
      <c r="DOQ187" s="250"/>
      <c r="DOR187" s="250"/>
      <c r="DOS187" s="250"/>
      <c r="DOT187" s="250"/>
      <c r="DOU187" s="250"/>
      <c r="DOV187" s="250"/>
      <c r="DOW187" s="250"/>
      <c r="DOX187" s="250"/>
      <c r="DOY187" s="250"/>
      <c r="DOZ187" s="250"/>
      <c r="DPA187" s="250"/>
      <c r="DPB187" s="250"/>
      <c r="DPC187" s="250"/>
      <c r="DPD187" s="250"/>
      <c r="DPE187" s="250"/>
      <c r="DPF187" s="250"/>
      <c r="DPG187" s="250"/>
      <c r="DPH187" s="250"/>
      <c r="DPI187" s="250"/>
      <c r="DPJ187" s="250"/>
      <c r="DPK187" s="250"/>
      <c r="DPL187" s="250"/>
      <c r="DPM187" s="250"/>
      <c r="DPN187" s="250"/>
      <c r="DPO187" s="250"/>
      <c r="DPP187" s="250"/>
      <c r="DPQ187" s="250"/>
      <c r="DPR187" s="250"/>
      <c r="DPS187" s="250"/>
      <c r="DPT187" s="250"/>
      <c r="DPU187" s="250"/>
      <c r="DPV187" s="250"/>
      <c r="DPW187" s="250"/>
      <c r="DPX187" s="250"/>
      <c r="DPY187" s="250"/>
      <c r="DPZ187" s="250"/>
      <c r="DQA187" s="250"/>
      <c r="DQB187" s="250"/>
      <c r="DQC187" s="250"/>
      <c r="DQD187" s="250"/>
      <c r="DQE187" s="250"/>
      <c r="DQF187" s="250"/>
      <c r="DQG187" s="250"/>
      <c r="DQH187" s="250"/>
      <c r="DQI187" s="250"/>
      <c r="DQJ187" s="250"/>
      <c r="DQK187" s="250"/>
      <c r="DQL187" s="250"/>
      <c r="DQM187" s="250"/>
      <c r="DQN187" s="250"/>
      <c r="DQO187" s="250"/>
      <c r="DQP187" s="250"/>
      <c r="DQQ187" s="250"/>
      <c r="DQR187" s="250"/>
      <c r="DQS187" s="250"/>
      <c r="DQT187" s="250"/>
      <c r="DQU187" s="250"/>
      <c r="DQV187" s="250"/>
      <c r="DQW187" s="250"/>
      <c r="DQX187" s="250"/>
      <c r="DQY187" s="250"/>
      <c r="DQZ187" s="250"/>
      <c r="DRA187" s="250"/>
      <c r="DRB187" s="250"/>
      <c r="DRC187" s="250"/>
      <c r="DRD187" s="250"/>
      <c r="DRE187" s="250"/>
      <c r="DRF187" s="250"/>
      <c r="DRG187" s="250"/>
      <c r="DRH187" s="250"/>
      <c r="DRI187" s="250"/>
      <c r="DRJ187" s="250"/>
      <c r="DRK187" s="250"/>
      <c r="DRL187" s="250"/>
      <c r="DRM187" s="250"/>
      <c r="DRN187" s="250"/>
      <c r="DRO187" s="250"/>
      <c r="DRP187" s="250"/>
      <c r="DRQ187" s="250"/>
      <c r="DRR187" s="250"/>
      <c r="DRS187" s="250"/>
      <c r="DRT187" s="250"/>
      <c r="DRU187" s="250"/>
      <c r="DRV187" s="250"/>
      <c r="DRW187" s="250"/>
      <c r="DRX187" s="250"/>
      <c r="DRY187" s="250"/>
      <c r="DRZ187" s="250"/>
      <c r="DSA187" s="250"/>
      <c r="DSB187" s="250"/>
      <c r="DSC187" s="250"/>
      <c r="DSD187" s="250"/>
      <c r="DSE187" s="250"/>
      <c r="DSF187" s="250"/>
      <c r="DSG187" s="250"/>
      <c r="DSH187" s="250"/>
      <c r="DSI187" s="250"/>
      <c r="DSJ187" s="250"/>
      <c r="DSK187" s="250"/>
      <c r="DSL187" s="250"/>
      <c r="DSM187" s="250"/>
      <c r="DSN187" s="250"/>
      <c r="DSO187" s="250"/>
      <c r="DSP187" s="250"/>
      <c r="DSQ187" s="250"/>
      <c r="DSR187" s="250"/>
      <c r="DSS187" s="250"/>
      <c r="DST187" s="250"/>
      <c r="DSU187" s="250"/>
      <c r="DSV187" s="250"/>
      <c r="DSW187" s="250"/>
      <c r="DSX187" s="250"/>
      <c r="DSY187" s="250"/>
      <c r="DSZ187" s="250"/>
      <c r="DTA187" s="250"/>
      <c r="DTB187" s="250"/>
      <c r="DTC187" s="250"/>
      <c r="DTD187" s="250"/>
      <c r="DTE187" s="250"/>
      <c r="DTF187" s="250"/>
      <c r="DTG187" s="250"/>
      <c r="DTH187" s="250"/>
      <c r="DTI187" s="250"/>
      <c r="DTJ187" s="250"/>
      <c r="DTK187" s="250"/>
      <c r="DTL187" s="250"/>
      <c r="DTM187" s="250"/>
      <c r="DTN187" s="250"/>
      <c r="DTO187" s="250"/>
      <c r="DTP187" s="250"/>
      <c r="DTQ187" s="250"/>
      <c r="DTR187" s="250"/>
      <c r="DTS187" s="250"/>
      <c r="DTT187" s="250"/>
      <c r="DTU187" s="250"/>
      <c r="DTV187" s="250"/>
      <c r="DTW187" s="250"/>
      <c r="DTX187" s="250"/>
      <c r="DTY187" s="250"/>
      <c r="DTZ187" s="250"/>
      <c r="DUA187" s="250"/>
      <c r="DUB187" s="250"/>
      <c r="DUC187" s="250"/>
      <c r="DUD187" s="250"/>
      <c r="DUE187" s="250"/>
      <c r="DUF187" s="250"/>
      <c r="DUG187" s="250"/>
      <c r="DUH187" s="250"/>
      <c r="DUI187" s="250"/>
      <c r="DUJ187" s="250"/>
      <c r="DUK187" s="250"/>
      <c r="DUL187" s="250"/>
      <c r="DUM187" s="250"/>
      <c r="DUN187" s="250"/>
      <c r="DUO187" s="250"/>
      <c r="DUP187" s="250"/>
      <c r="DUQ187" s="250"/>
      <c r="DUR187" s="250"/>
      <c r="DUS187" s="250"/>
      <c r="DUT187" s="250"/>
      <c r="DUU187" s="250"/>
      <c r="DUV187" s="250"/>
      <c r="DUW187" s="250"/>
      <c r="DUX187" s="250"/>
      <c r="DUY187" s="250"/>
      <c r="DUZ187" s="250"/>
      <c r="DVA187" s="250"/>
      <c r="DVB187" s="250"/>
      <c r="DVC187" s="250"/>
      <c r="DVD187" s="250"/>
      <c r="DVE187" s="250"/>
      <c r="DVF187" s="250"/>
      <c r="DVG187" s="250"/>
      <c r="DVH187" s="250"/>
      <c r="DVI187" s="250"/>
      <c r="DVJ187" s="250"/>
      <c r="DVK187" s="250"/>
      <c r="DVL187" s="250"/>
      <c r="DVM187" s="250"/>
      <c r="DVN187" s="250"/>
      <c r="DVO187" s="250"/>
      <c r="DVP187" s="250"/>
      <c r="DVQ187" s="250"/>
      <c r="DVR187" s="250"/>
      <c r="DVS187" s="250"/>
      <c r="DVT187" s="250"/>
      <c r="DVU187" s="250"/>
      <c r="DVV187" s="250"/>
      <c r="DVW187" s="250"/>
      <c r="DVX187" s="250"/>
      <c r="DVY187" s="250"/>
      <c r="DVZ187" s="250"/>
      <c r="DWA187" s="250"/>
      <c r="DWB187" s="250"/>
      <c r="DWC187" s="250"/>
      <c r="DWD187" s="250"/>
      <c r="DWE187" s="250"/>
      <c r="DWF187" s="250"/>
      <c r="DWG187" s="250"/>
      <c r="DWH187" s="250"/>
      <c r="DWI187" s="250"/>
      <c r="DWJ187" s="250"/>
      <c r="DWK187" s="250"/>
      <c r="DWL187" s="250"/>
      <c r="DWM187" s="250"/>
      <c r="DWN187" s="250"/>
      <c r="DWO187" s="250"/>
      <c r="DWP187" s="250"/>
      <c r="DWQ187" s="250"/>
      <c r="DWR187" s="250"/>
      <c r="DWS187" s="250"/>
      <c r="DWT187" s="250"/>
      <c r="DWU187" s="250"/>
      <c r="DWV187" s="250"/>
      <c r="DWW187" s="250"/>
      <c r="DWX187" s="250"/>
      <c r="DWY187" s="250"/>
      <c r="DWZ187" s="250"/>
      <c r="DXA187" s="250"/>
      <c r="DXB187" s="250"/>
      <c r="DXC187" s="250"/>
      <c r="DXD187" s="250"/>
      <c r="DXE187" s="250"/>
      <c r="DXF187" s="250"/>
      <c r="DXG187" s="250"/>
      <c r="DXH187" s="250"/>
      <c r="DXI187" s="250"/>
      <c r="DXJ187" s="250"/>
      <c r="DXK187" s="250"/>
      <c r="DXL187" s="250"/>
      <c r="DXM187" s="250"/>
      <c r="DXN187" s="250"/>
      <c r="DXO187" s="250"/>
      <c r="DXP187" s="250"/>
      <c r="DXQ187" s="250"/>
      <c r="DXR187" s="250"/>
      <c r="DXS187" s="250"/>
      <c r="DXT187" s="250"/>
      <c r="DXU187" s="250"/>
      <c r="DXV187" s="250"/>
      <c r="DXW187" s="250"/>
      <c r="DXX187" s="250"/>
      <c r="DXY187" s="250"/>
      <c r="DXZ187" s="250"/>
      <c r="DYA187" s="250"/>
      <c r="DYB187" s="250"/>
      <c r="DYC187" s="250"/>
      <c r="DYD187" s="250"/>
      <c r="DYE187" s="250"/>
      <c r="DYF187" s="250"/>
      <c r="DYG187" s="250"/>
      <c r="DYH187" s="250"/>
      <c r="DYI187" s="250"/>
      <c r="DYJ187" s="250"/>
      <c r="DYK187" s="250"/>
      <c r="DYL187" s="250"/>
      <c r="DYM187" s="250"/>
      <c r="DYN187" s="250"/>
      <c r="DYO187" s="250"/>
      <c r="DYP187" s="250"/>
      <c r="DYQ187" s="250"/>
      <c r="DYR187" s="250"/>
      <c r="DYS187" s="250"/>
      <c r="DYT187" s="250"/>
      <c r="DYU187" s="250"/>
      <c r="DYV187" s="250"/>
      <c r="DYW187" s="250"/>
      <c r="DYX187" s="250"/>
      <c r="DYY187" s="250"/>
      <c r="DYZ187" s="250"/>
      <c r="DZA187" s="250"/>
      <c r="DZB187" s="250"/>
      <c r="DZC187" s="250"/>
      <c r="DZD187" s="250"/>
      <c r="DZE187" s="250"/>
      <c r="DZF187" s="250"/>
      <c r="DZG187" s="250"/>
      <c r="DZH187" s="250"/>
      <c r="DZI187" s="250"/>
      <c r="DZJ187" s="250"/>
      <c r="DZK187" s="250"/>
      <c r="DZL187" s="250"/>
      <c r="DZM187" s="250"/>
      <c r="DZN187" s="250"/>
      <c r="DZO187" s="250"/>
      <c r="DZP187" s="250"/>
      <c r="DZQ187" s="250"/>
      <c r="DZR187" s="250"/>
      <c r="DZS187" s="250"/>
      <c r="DZT187" s="250"/>
      <c r="DZU187" s="250"/>
      <c r="DZV187" s="250"/>
      <c r="DZW187" s="250"/>
      <c r="DZX187" s="250"/>
      <c r="DZY187" s="250"/>
      <c r="DZZ187" s="250"/>
      <c r="EAA187" s="250"/>
      <c r="EAB187" s="250"/>
      <c r="EAC187" s="250"/>
      <c r="EAD187" s="250"/>
      <c r="EAE187" s="250"/>
      <c r="EAF187" s="250"/>
      <c r="EAG187" s="250"/>
      <c r="EAH187" s="250"/>
      <c r="EAI187" s="250"/>
      <c r="EAJ187" s="250"/>
      <c r="EAK187" s="250"/>
      <c r="EAL187" s="250"/>
      <c r="EAM187" s="250"/>
      <c r="EAN187" s="250"/>
      <c r="EAO187" s="250"/>
      <c r="EAP187" s="250"/>
      <c r="EAQ187" s="250"/>
      <c r="EAR187" s="250"/>
      <c r="EAS187" s="250"/>
      <c r="EAT187" s="250"/>
      <c r="EAU187" s="250"/>
      <c r="EAV187" s="250"/>
      <c r="EAW187" s="250"/>
      <c r="EAX187" s="250"/>
      <c r="EAY187" s="250"/>
      <c r="EAZ187" s="250"/>
      <c r="EBA187" s="250"/>
      <c r="EBB187" s="250"/>
      <c r="EBC187" s="250"/>
      <c r="EBD187" s="250"/>
      <c r="EBE187" s="250"/>
      <c r="EBF187" s="250"/>
      <c r="EBG187" s="250"/>
      <c r="EBH187" s="250"/>
      <c r="EBI187" s="250"/>
      <c r="EBJ187" s="250"/>
      <c r="EBK187" s="250"/>
      <c r="EBL187" s="250"/>
      <c r="EBM187" s="250"/>
      <c r="EBN187" s="250"/>
      <c r="EBO187" s="250"/>
      <c r="EBP187" s="250"/>
      <c r="EBQ187" s="250"/>
      <c r="EBR187" s="250"/>
      <c r="EBS187" s="250"/>
      <c r="EBT187" s="250"/>
      <c r="EBU187" s="250"/>
      <c r="EBV187" s="250"/>
      <c r="EBW187" s="250"/>
      <c r="EBX187" s="250"/>
      <c r="EBY187" s="250"/>
      <c r="EBZ187" s="250"/>
      <c r="ECA187" s="250"/>
      <c r="ECB187" s="250"/>
      <c r="ECC187" s="250"/>
      <c r="ECD187" s="250"/>
      <c r="ECE187" s="250"/>
      <c r="ECF187" s="250"/>
      <c r="ECG187" s="250"/>
      <c r="ECH187" s="250"/>
      <c r="ECI187" s="250"/>
      <c r="ECJ187" s="250"/>
      <c r="ECK187" s="250"/>
      <c r="ECL187" s="250"/>
      <c r="ECM187" s="250"/>
      <c r="ECN187" s="250"/>
      <c r="ECO187" s="250"/>
      <c r="ECP187" s="250"/>
      <c r="ECQ187" s="250"/>
      <c r="ECR187" s="250"/>
      <c r="ECS187" s="250"/>
      <c r="ECT187" s="250"/>
      <c r="ECU187" s="250"/>
      <c r="ECV187" s="250"/>
      <c r="ECW187" s="250"/>
      <c r="ECX187" s="250"/>
      <c r="ECY187" s="250"/>
      <c r="ECZ187" s="250"/>
      <c r="EDA187" s="250"/>
      <c r="EDB187" s="250"/>
      <c r="EDC187" s="250"/>
      <c r="EDD187" s="250"/>
      <c r="EDE187" s="250"/>
      <c r="EDF187" s="250"/>
      <c r="EDG187" s="250"/>
      <c r="EDH187" s="250"/>
      <c r="EDI187" s="250"/>
      <c r="EDJ187" s="250"/>
      <c r="EDK187" s="250"/>
      <c r="EDL187" s="250"/>
      <c r="EDM187" s="250"/>
      <c r="EDN187" s="250"/>
      <c r="EDO187" s="250"/>
      <c r="EDP187" s="250"/>
      <c r="EDQ187" s="250"/>
      <c r="EDR187" s="250"/>
      <c r="EDS187" s="250"/>
      <c r="EDT187" s="250"/>
      <c r="EDU187" s="250"/>
      <c r="EDV187" s="250"/>
      <c r="EDW187" s="250"/>
      <c r="EDX187" s="250"/>
      <c r="EDY187" s="250"/>
      <c r="EDZ187" s="250"/>
      <c r="EEA187" s="250"/>
      <c r="EEB187" s="250"/>
      <c r="EEC187" s="250"/>
      <c r="EED187" s="250"/>
      <c r="EEE187" s="250"/>
      <c r="EEF187" s="250"/>
      <c r="EEG187" s="250"/>
      <c r="EEH187" s="250"/>
      <c r="EEI187" s="250"/>
      <c r="EEJ187" s="250"/>
      <c r="EEK187" s="250"/>
      <c r="EEL187" s="250"/>
      <c r="EEM187" s="250"/>
      <c r="EEN187" s="250"/>
      <c r="EEO187" s="250"/>
      <c r="EEP187" s="250"/>
      <c r="EEQ187" s="250"/>
      <c r="EER187" s="250"/>
      <c r="EES187" s="250"/>
      <c r="EET187" s="250"/>
      <c r="EEU187" s="250"/>
      <c r="EEV187" s="250"/>
      <c r="EEW187" s="250"/>
      <c r="EEX187" s="250"/>
      <c r="EEY187" s="250"/>
      <c r="EEZ187" s="250"/>
      <c r="EFA187" s="250"/>
      <c r="EFB187" s="250"/>
      <c r="EFC187" s="250"/>
      <c r="EFD187" s="250"/>
      <c r="EFE187" s="250"/>
      <c r="EFF187" s="250"/>
      <c r="EFG187" s="250"/>
      <c r="EFH187" s="250"/>
      <c r="EFI187" s="250"/>
      <c r="EFJ187" s="250"/>
      <c r="EFK187" s="250"/>
      <c r="EFL187" s="250"/>
      <c r="EFM187" s="250"/>
      <c r="EFN187" s="250"/>
      <c r="EFO187" s="250"/>
      <c r="EFP187" s="250"/>
      <c r="EFQ187" s="250"/>
      <c r="EFR187" s="250"/>
      <c r="EFS187" s="250"/>
      <c r="EFT187" s="250"/>
      <c r="EFU187" s="250"/>
      <c r="EFV187" s="250"/>
      <c r="EFW187" s="250"/>
      <c r="EFX187" s="250"/>
      <c r="EFY187" s="250"/>
      <c r="EFZ187" s="250"/>
      <c r="EGA187" s="250"/>
      <c r="EGB187" s="250"/>
      <c r="EGC187" s="250"/>
      <c r="EGD187" s="250"/>
      <c r="EGE187" s="250"/>
      <c r="EGF187" s="250"/>
      <c r="EGG187" s="250"/>
      <c r="EGH187" s="250"/>
      <c r="EGI187" s="250"/>
      <c r="EGJ187" s="250"/>
      <c r="EGK187" s="250"/>
      <c r="EGL187" s="250"/>
      <c r="EGM187" s="250"/>
      <c r="EGN187" s="250"/>
      <c r="EGO187" s="250"/>
      <c r="EGP187" s="250"/>
      <c r="EGQ187" s="250"/>
      <c r="EGR187" s="250"/>
      <c r="EGS187" s="250"/>
      <c r="EGT187" s="250"/>
      <c r="EGU187" s="250"/>
      <c r="EGV187" s="250"/>
      <c r="EGW187" s="250"/>
      <c r="EGX187" s="250"/>
      <c r="EGY187" s="250"/>
      <c r="EGZ187" s="250"/>
      <c r="EHA187" s="250"/>
      <c r="EHB187" s="250"/>
      <c r="EHC187" s="250"/>
      <c r="EHD187" s="250"/>
      <c r="EHE187" s="250"/>
      <c r="EHF187" s="250"/>
      <c r="EHG187" s="250"/>
      <c r="EHH187" s="250"/>
      <c r="EHI187" s="250"/>
      <c r="EHJ187" s="250"/>
      <c r="EHK187" s="250"/>
      <c r="EHL187" s="250"/>
      <c r="EHM187" s="250"/>
      <c r="EHN187" s="250"/>
      <c r="EHO187" s="250"/>
      <c r="EHP187" s="250"/>
      <c r="EHQ187" s="250"/>
      <c r="EHR187" s="250"/>
      <c r="EHS187" s="250"/>
      <c r="EHT187" s="250"/>
      <c r="EHU187" s="250"/>
      <c r="EHV187" s="250"/>
      <c r="EHW187" s="250"/>
      <c r="EHX187" s="250"/>
      <c r="EHY187" s="250"/>
      <c r="EHZ187" s="250"/>
      <c r="EIA187" s="250"/>
      <c r="EIB187" s="250"/>
      <c r="EIC187" s="250"/>
      <c r="EID187" s="250"/>
      <c r="EIE187" s="250"/>
      <c r="EIF187" s="250"/>
      <c r="EIG187" s="250"/>
      <c r="EIH187" s="250"/>
      <c r="EII187" s="250"/>
      <c r="EIJ187" s="250"/>
      <c r="EIK187" s="250"/>
      <c r="EIL187" s="250"/>
      <c r="EIM187" s="250"/>
      <c r="EIN187" s="250"/>
      <c r="EIO187" s="250"/>
      <c r="EIP187" s="250"/>
      <c r="EIQ187" s="250"/>
      <c r="EIR187" s="250"/>
      <c r="EIS187" s="250"/>
      <c r="EIT187" s="250"/>
      <c r="EIU187" s="250"/>
      <c r="EIV187" s="250"/>
      <c r="EIW187" s="250"/>
      <c r="EIX187" s="250"/>
      <c r="EIY187" s="250"/>
      <c r="EIZ187" s="250"/>
      <c r="EJA187" s="250"/>
      <c r="EJB187" s="250"/>
      <c r="EJC187" s="250"/>
      <c r="EJD187" s="250"/>
      <c r="EJE187" s="250"/>
      <c r="EJF187" s="250"/>
      <c r="EJG187" s="250"/>
      <c r="EJH187" s="250"/>
      <c r="EJI187" s="250"/>
      <c r="EJJ187" s="250"/>
      <c r="EJK187" s="250"/>
      <c r="EJL187" s="250"/>
      <c r="EJM187" s="250"/>
      <c r="EJN187" s="250"/>
      <c r="EJO187" s="250"/>
      <c r="EJP187" s="250"/>
      <c r="EJQ187" s="250"/>
      <c r="EJR187" s="250"/>
      <c r="EJS187" s="250"/>
      <c r="EJT187" s="250"/>
      <c r="EJU187" s="250"/>
      <c r="EJV187" s="250"/>
      <c r="EJW187" s="250"/>
      <c r="EJX187" s="250"/>
      <c r="EJY187" s="250"/>
      <c r="EJZ187" s="250"/>
      <c r="EKA187" s="250"/>
      <c r="EKB187" s="250"/>
      <c r="EKC187" s="250"/>
      <c r="EKD187" s="250"/>
      <c r="EKE187" s="250"/>
      <c r="EKF187" s="250"/>
      <c r="EKG187" s="250"/>
      <c r="EKH187" s="250"/>
      <c r="EKI187" s="250"/>
      <c r="EKJ187" s="250"/>
      <c r="EKK187" s="250"/>
      <c r="EKL187" s="250"/>
      <c r="EKM187" s="250"/>
      <c r="EKN187" s="250"/>
      <c r="EKO187" s="250"/>
      <c r="EKP187" s="250"/>
      <c r="EKQ187" s="250"/>
      <c r="EKR187" s="250"/>
      <c r="EKS187" s="250"/>
      <c r="EKT187" s="250"/>
      <c r="EKU187" s="250"/>
      <c r="EKV187" s="250"/>
      <c r="EKW187" s="250"/>
      <c r="EKX187" s="250"/>
      <c r="EKY187" s="250"/>
      <c r="EKZ187" s="250"/>
      <c r="ELA187" s="250"/>
      <c r="ELB187" s="250"/>
      <c r="ELC187" s="250"/>
      <c r="ELD187" s="250"/>
      <c r="ELE187" s="250"/>
      <c r="ELF187" s="250"/>
      <c r="ELG187" s="250"/>
      <c r="ELH187" s="250"/>
      <c r="ELI187" s="250"/>
      <c r="ELJ187" s="250"/>
      <c r="ELK187" s="250"/>
      <c r="ELL187" s="250"/>
      <c r="ELM187" s="250"/>
      <c r="ELN187" s="250"/>
      <c r="ELO187" s="250"/>
      <c r="ELP187" s="250"/>
      <c r="ELQ187" s="250"/>
      <c r="ELR187" s="250"/>
      <c r="ELS187" s="250"/>
      <c r="ELT187" s="250"/>
      <c r="ELU187" s="250"/>
      <c r="ELV187" s="250"/>
      <c r="ELW187" s="250"/>
      <c r="ELX187" s="250"/>
      <c r="ELY187" s="250"/>
      <c r="ELZ187" s="250"/>
      <c r="EMA187" s="250"/>
      <c r="EMB187" s="250"/>
      <c r="EMC187" s="250"/>
      <c r="EMD187" s="250"/>
      <c r="EME187" s="250"/>
      <c r="EMF187" s="250"/>
      <c r="EMG187" s="250"/>
      <c r="EMH187" s="250"/>
      <c r="EMI187" s="250"/>
      <c r="EMJ187" s="250"/>
      <c r="EMK187" s="250"/>
      <c r="EML187" s="250"/>
      <c r="EMM187" s="250"/>
      <c r="EMN187" s="250"/>
      <c r="EMO187" s="250"/>
      <c r="EMP187" s="250"/>
      <c r="EMQ187" s="250"/>
      <c r="EMR187" s="250"/>
      <c r="EMS187" s="250"/>
      <c r="EMT187" s="250"/>
      <c r="EMU187" s="250"/>
      <c r="EMV187" s="250"/>
      <c r="EMW187" s="250"/>
      <c r="EMX187" s="250"/>
      <c r="EMY187" s="250"/>
      <c r="EMZ187" s="250"/>
      <c r="ENA187" s="250"/>
      <c r="ENB187" s="250"/>
      <c r="ENC187" s="250"/>
      <c r="END187" s="250"/>
      <c r="ENE187" s="250"/>
      <c r="ENF187" s="250"/>
      <c r="ENG187" s="250"/>
      <c r="ENH187" s="250"/>
      <c r="ENI187" s="250"/>
      <c r="ENJ187" s="250"/>
      <c r="ENK187" s="250"/>
      <c r="ENL187" s="250"/>
      <c r="ENM187" s="250"/>
      <c r="ENN187" s="250"/>
      <c r="ENO187" s="250"/>
      <c r="ENP187" s="250"/>
      <c r="ENQ187" s="250"/>
      <c r="ENR187" s="250"/>
      <c r="ENS187" s="250"/>
      <c r="ENT187" s="250"/>
      <c r="ENU187" s="250"/>
      <c r="ENV187" s="250"/>
      <c r="ENW187" s="250"/>
      <c r="ENX187" s="250"/>
      <c r="ENY187" s="250"/>
      <c r="ENZ187" s="250"/>
      <c r="EOA187" s="250"/>
      <c r="EOB187" s="250"/>
      <c r="EOC187" s="250"/>
      <c r="EOD187" s="250"/>
      <c r="EOE187" s="250"/>
      <c r="EOF187" s="250"/>
      <c r="EOG187" s="250"/>
      <c r="EOH187" s="250"/>
      <c r="EOI187" s="250"/>
      <c r="EOJ187" s="250"/>
      <c r="EOK187" s="250"/>
      <c r="EOL187" s="250"/>
      <c r="EOM187" s="250"/>
      <c r="EON187" s="250"/>
      <c r="EOO187" s="250"/>
      <c r="EOP187" s="250"/>
      <c r="EOQ187" s="250"/>
      <c r="EOR187" s="250"/>
      <c r="EOS187" s="250"/>
      <c r="EOT187" s="250"/>
      <c r="EOU187" s="250"/>
      <c r="EOV187" s="250"/>
      <c r="EOW187" s="250"/>
      <c r="EOX187" s="250"/>
      <c r="EOY187" s="250"/>
      <c r="EOZ187" s="250"/>
      <c r="EPA187" s="250"/>
      <c r="EPB187" s="250"/>
      <c r="EPC187" s="250"/>
      <c r="EPD187" s="250"/>
      <c r="EPE187" s="250"/>
      <c r="EPF187" s="250"/>
      <c r="EPG187" s="250"/>
      <c r="EPH187" s="250"/>
      <c r="EPI187" s="250"/>
      <c r="EPJ187" s="250"/>
      <c r="EPK187" s="250"/>
      <c r="EPL187" s="250"/>
      <c r="EPM187" s="250"/>
      <c r="EPN187" s="250"/>
      <c r="EPO187" s="250"/>
      <c r="EPP187" s="250"/>
      <c r="EPQ187" s="250"/>
      <c r="EPR187" s="250"/>
      <c r="EPS187" s="250"/>
      <c r="EPT187" s="250"/>
      <c r="EPU187" s="250"/>
      <c r="EPV187" s="250"/>
      <c r="EPW187" s="250"/>
      <c r="EPX187" s="250"/>
      <c r="EPY187" s="250"/>
      <c r="EPZ187" s="250"/>
      <c r="EQA187" s="250"/>
      <c r="EQB187" s="250"/>
      <c r="EQC187" s="250"/>
      <c r="EQD187" s="250"/>
      <c r="EQE187" s="250"/>
      <c r="EQF187" s="250"/>
      <c r="EQG187" s="250"/>
      <c r="EQH187" s="250"/>
      <c r="EQI187" s="250"/>
      <c r="EQJ187" s="250"/>
      <c r="EQK187" s="250"/>
      <c r="EQL187" s="250"/>
      <c r="EQM187" s="250"/>
      <c r="EQN187" s="250"/>
      <c r="EQO187" s="250"/>
      <c r="EQP187" s="250"/>
      <c r="EQQ187" s="250"/>
      <c r="EQR187" s="250"/>
      <c r="EQS187" s="250"/>
      <c r="EQT187" s="250"/>
      <c r="EQU187" s="250"/>
      <c r="EQV187" s="250"/>
      <c r="EQW187" s="250"/>
      <c r="EQX187" s="250"/>
      <c r="EQY187" s="250"/>
      <c r="EQZ187" s="250"/>
      <c r="ERA187" s="250"/>
      <c r="ERB187" s="250"/>
      <c r="ERC187" s="250"/>
      <c r="ERD187" s="250"/>
      <c r="ERE187" s="250"/>
      <c r="ERF187" s="250"/>
      <c r="ERG187" s="250"/>
      <c r="ERH187" s="250"/>
      <c r="ERI187" s="250"/>
      <c r="ERJ187" s="250"/>
      <c r="ERK187" s="250"/>
      <c r="ERL187" s="250"/>
      <c r="ERM187" s="250"/>
      <c r="ERN187" s="250"/>
      <c r="ERO187" s="250"/>
      <c r="ERP187" s="250"/>
      <c r="ERQ187" s="250"/>
      <c r="ERR187" s="250"/>
      <c r="ERS187" s="250"/>
      <c r="ERT187" s="250"/>
      <c r="ERU187" s="250"/>
      <c r="ERV187" s="250"/>
      <c r="ERW187" s="250"/>
      <c r="ERX187" s="250"/>
      <c r="ERY187" s="250"/>
      <c r="ERZ187" s="250"/>
      <c r="ESA187" s="250"/>
      <c r="ESB187" s="250"/>
      <c r="ESC187" s="250"/>
      <c r="ESD187" s="250"/>
      <c r="ESE187" s="250"/>
      <c r="ESF187" s="250"/>
      <c r="ESG187" s="250"/>
      <c r="ESH187" s="250"/>
      <c r="ESI187" s="250"/>
      <c r="ESJ187" s="250"/>
      <c r="ESK187" s="250"/>
      <c r="ESL187" s="250"/>
      <c r="ESM187" s="250"/>
      <c r="ESN187" s="250"/>
      <c r="ESO187" s="250"/>
      <c r="ESP187" s="250"/>
      <c r="ESQ187" s="250"/>
      <c r="ESR187" s="250"/>
      <c r="ESS187" s="250"/>
      <c r="EST187" s="250"/>
      <c r="ESU187" s="250"/>
      <c r="ESV187" s="250"/>
      <c r="ESW187" s="250"/>
      <c r="ESX187" s="250"/>
      <c r="ESY187" s="250"/>
      <c r="ESZ187" s="250"/>
      <c r="ETA187" s="250"/>
      <c r="ETB187" s="250"/>
      <c r="ETC187" s="250"/>
      <c r="ETD187" s="250"/>
      <c r="ETE187" s="250"/>
      <c r="ETF187" s="250"/>
      <c r="ETG187" s="250"/>
      <c r="ETH187" s="250"/>
      <c r="ETI187" s="250"/>
      <c r="ETJ187" s="250"/>
      <c r="ETK187" s="250"/>
      <c r="ETL187" s="250"/>
      <c r="ETM187" s="250"/>
      <c r="ETN187" s="250"/>
      <c r="ETO187" s="250"/>
      <c r="ETP187" s="250"/>
      <c r="ETQ187" s="250"/>
      <c r="ETR187" s="250"/>
      <c r="ETS187" s="250"/>
      <c r="ETT187" s="250"/>
      <c r="ETU187" s="250"/>
      <c r="ETV187" s="250"/>
      <c r="ETW187" s="250"/>
      <c r="ETX187" s="250"/>
      <c r="ETY187" s="250"/>
      <c r="ETZ187" s="250"/>
      <c r="EUA187" s="250"/>
      <c r="EUB187" s="250"/>
      <c r="EUC187" s="250"/>
      <c r="EUD187" s="250"/>
      <c r="EUE187" s="250"/>
      <c r="EUF187" s="250"/>
      <c r="EUG187" s="250"/>
      <c r="EUH187" s="250"/>
      <c r="EUI187" s="250"/>
      <c r="EUJ187" s="250"/>
      <c r="EUK187" s="250"/>
      <c r="EUL187" s="250"/>
      <c r="EUM187" s="250"/>
      <c r="EUN187" s="250"/>
      <c r="EUO187" s="250"/>
      <c r="EUP187" s="250"/>
      <c r="EUQ187" s="250"/>
      <c r="EUR187" s="250"/>
      <c r="EUS187" s="250"/>
      <c r="EUT187" s="250"/>
      <c r="EUU187" s="250"/>
      <c r="EUV187" s="250"/>
      <c r="EUW187" s="250"/>
      <c r="EUX187" s="250"/>
      <c r="EUY187" s="250"/>
      <c r="EUZ187" s="250"/>
      <c r="EVA187" s="250"/>
      <c r="EVB187" s="250"/>
      <c r="EVC187" s="250"/>
      <c r="EVD187" s="250"/>
      <c r="EVE187" s="250"/>
      <c r="EVF187" s="250"/>
      <c r="EVG187" s="250"/>
      <c r="EVH187" s="250"/>
      <c r="EVI187" s="250"/>
      <c r="EVJ187" s="250"/>
      <c r="EVK187" s="250"/>
      <c r="EVL187" s="250"/>
      <c r="EVM187" s="250"/>
      <c r="EVN187" s="250"/>
      <c r="EVO187" s="250"/>
      <c r="EVP187" s="250"/>
      <c r="EVQ187" s="250"/>
      <c r="EVR187" s="250"/>
      <c r="EVS187" s="250"/>
      <c r="EVT187" s="250"/>
      <c r="EVU187" s="250"/>
      <c r="EVV187" s="250"/>
      <c r="EVW187" s="250"/>
      <c r="EVX187" s="250"/>
      <c r="EVY187" s="250"/>
      <c r="EVZ187" s="250"/>
      <c r="EWA187" s="250"/>
      <c r="EWB187" s="250"/>
      <c r="EWC187" s="250"/>
      <c r="EWD187" s="250"/>
      <c r="EWE187" s="250"/>
      <c r="EWF187" s="250"/>
      <c r="EWG187" s="250"/>
      <c r="EWH187" s="250"/>
      <c r="EWI187" s="250"/>
      <c r="EWJ187" s="250"/>
      <c r="EWK187" s="250"/>
      <c r="EWL187" s="250"/>
      <c r="EWM187" s="250"/>
      <c r="EWN187" s="250"/>
      <c r="EWO187" s="250"/>
      <c r="EWP187" s="250"/>
      <c r="EWQ187" s="250"/>
      <c r="EWR187" s="250"/>
      <c r="EWS187" s="250"/>
      <c r="EWT187" s="250"/>
      <c r="EWU187" s="250"/>
      <c r="EWV187" s="250"/>
      <c r="EWW187" s="250"/>
      <c r="EWX187" s="250"/>
      <c r="EWY187" s="250"/>
      <c r="EWZ187" s="250"/>
      <c r="EXA187" s="250"/>
      <c r="EXB187" s="250"/>
      <c r="EXC187" s="250"/>
      <c r="EXD187" s="250"/>
      <c r="EXE187" s="250"/>
      <c r="EXF187" s="250"/>
      <c r="EXG187" s="250"/>
      <c r="EXH187" s="250"/>
      <c r="EXI187" s="250"/>
      <c r="EXJ187" s="250"/>
      <c r="EXK187" s="250"/>
      <c r="EXL187" s="250"/>
      <c r="EXM187" s="250"/>
      <c r="EXN187" s="250"/>
      <c r="EXO187" s="250"/>
      <c r="EXP187" s="250"/>
      <c r="EXQ187" s="250"/>
      <c r="EXR187" s="250"/>
      <c r="EXS187" s="250"/>
      <c r="EXT187" s="250"/>
      <c r="EXU187" s="250"/>
      <c r="EXV187" s="250"/>
      <c r="EXW187" s="250"/>
      <c r="EXX187" s="250"/>
      <c r="EXY187" s="250"/>
      <c r="EXZ187" s="250"/>
      <c r="EYA187" s="250"/>
      <c r="EYB187" s="250"/>
      <c r="EYC187" s="250"/>
      <c r="EYD187" s="250"/>
      <c r="EYE187" s="250"/>
      <c r="EYF187" s="250"/>
      <c r="EYG187" s="250"/>
      <c r="EYH187" s="250"/>
      <c r="EYI187" s="250"/>
      <c r="EYJ187" s="250"/>
      <c r="EYK187" s="250"/>
      <c r="EYL187" s="250"/>
      <c r="EYM187" s="250"/>
      <c r="EYN187" s="250"/>
      <c r="EYO187" s="250"/>
      <c r="EYP187" s="250"/>
      <c r="EYQ187" s="250"/>
      <c r="EYR187" s="250"/>
      <c r="EYS187" s="250"/>
      <c r="EYT187" s="250"/>
      <c r="EYU187" s="250"/>
      <c r="EYV187" s="250"/>
      <c r="EYW187" s="250"/>
      <c r="EYX187" s="250"/>
      <c r="EYY187" s="250"/>
      <c r="EYZ187" s="250"/>
      <c r="EZA187" s="250"/>
      <c r="EZB187" s="250"/>
      <c r="EZC187" s="250"/>
      <c r="EZD187" s="250"/>
      <c r="EZE187" s="250"/>
      <c r="EZF187" s="250"/>
      <c r="EZG187" s="250"/>
      <c r="EZH187" s="250"/>
      <c r="EZI187" s="250"/>
      <c r="EZJ187" s="250"/>
      <c r="EZK187" s="250"/>
      <c r="EZL187" s="250"/>
      <c r="EZM187" s="250"/>
      <c r="EZN187" s="250"/>
      <c r="EZO187" s="250"/>
      <c r="EZP187" s="250"/>
      <c r="EZQ187" s="250"/>
      <c r="EZR187" s="250"/>
      <c r="EZS187" s="250"/>
      <c r="EZT187" s="250"/>
      <c r="EZU187" s="250"/>
      <c r="EZV187" s="250"/>
      <c r="EZW187" s="250"/>
      <c r="EZX187" s="250"/>
      <c r="EZY187" s="250"/>
      <c r="EZZ187" s="250"/>
      <c r="FAA187" s="250"/>
      <c r="FAB187" s="250"/>
      <c r="FAC187" s="250"/>
      <c r="FAD187" s="250"/>
      <c r="FAE187" s="250"/>
      <c r="FAF187" s="250"/>
      <c r="FAG187" s="250"/>
      <c r="FAH187" s="250"/>
      <c r="FAI187" s="250"/>
      <c r="FAJ187" s="250"/>
      <c r="FAK187" s="250"/>
      <c r="FAL187" s="250"/>
      <c r="FAM187" s="250"/>
      <c r="FAN187" s="250"/>
      <c r="FAO187" s="250"/>
      <c r="FAP187" s="250"/>
      <c r="FAQ187" s="250"/>
      <c r="FAR187" s="250"/>
      <c r="FAS187" s="250"/>
      <c r="FAT187" s="250"/>
      <c r="FAU187" s="250"/>
      <c r="FAV187" s="250"/>
      <c r="FAW187" s="250"/>
      <c r="FAX187" s="250"/>
      <c r="FAY187" s="250"/>
      <c r="FAZ187" s="250"/>
      <c r="FBA187" s="250"/>
      <c r="FBB187" s="250"/>
      <c r="FBC187" s="250"/>
      <c r="FBD187" s="250"/>
      <c r="FBE187" s="250"/>
      <c r="FBF187" s="250"/>
      <c r="FBG187" s="250"/>
      <c r="FBH187" s="250"/>
      <c r="FBI187" s="250"/>
      <c r="FBJ187" s="250"/>
      <c r="FBK187" s="250"/>
      <c r="FBL187" s="250"/>
      <c r="FBM187" s="250"/>
      <c r="FBN187" s="250"/>
      <c r="FBO187" s="250"/>
      <c r="FBP187" s="250"/>
      <c r="FBQ187" s="250"/>
      <c r="FBR187" s="250"/>
      <c r="FBS187" s="250"/>
      <c r="FBT187" s="250"/>
      <c r="FBU187" s="250"/>
      <c r="FBV187" s="250"/>
      <c r="FBW187" s="250"/>
      <c r="FBX187" s="250"/>
      <c r="FBY187" s="250"/>
      <c r="FBZ187" s="250"/>
      <c r="FCA187" s="250"/>
      <c r="FCB187" s="250"/>
      <c r="FCC187" s="250"/>
      <c r="FCD187" s="250"/>
      <c r="FCE187" s="250"/>
      <c r="FCF187" s="250"/>
      <c r="FCG187" s="250"/>
      <c r="FCH187" s="250"/>
      <c r="FCI187" s="250"/>
      <c r="FCJ187" s="250"/>
      <c r="FCK187" s="250"/>
      <c r="FCL187" s="250"/>
      <c r="FCM187" s="250"/>
      <c r="FCN187" s="250"/>
      <c r="FCO187" s="250"/>
      <c r="FCP187" s="250"/>
      <c r="FCQ187" s="250"/>
      <c r="FCR187" s="250"/>
      <c r="FCS187" s="250"/>
      <c r="FCT187" s="250"/>
      <c r="FCU187" s="250"/>
      <c r="FCV187" s="250"/>
      <c r="FCW187" s="250"/>
      <c r="FCX187" s="250"/>
      <c r="FCY187" s="250"/>
      <c r="FCZ187" s="250"/>
      <c r="FDA187" s="250"/>
      <c r="FDB187" s="250"/>
      <c r="FDC187" s="250"/>
      <c r="FDD187" s="250"/>
      <c r="FDE187" s="250"/>
      <c r="FDF187" s="250"/>
      <c r="FDG187" s="250"/>
      <c r="FDH187" s="250"/>
      <c r="FDI187" s="250"/>
      <c r="FDJ187" s="250"/>
      <c r="FDK187" s="250"/>
      <c r="FDL187" s="250"/>
      <c r="FDM187" s="250"/>
      <c r="FDN187" s="250"/>
      <c r="FDO187" s="250"/>
      <c r="FDP187" s="250"/>
      <c r="FDQ187" s="250"/>
      <c r="FDR187" s="250"/>
      <c r="FDS187" s="250"/>
      <c r="FDT187" s="250"/>
      <c r="FDU187" s="250"/>
      <c r="FDV187" s="250"/>
      <c r="FDW187" s="250"/>
      <c r="FDX187" s="250"/>
      <c r="FDY187" s="250"/>
      <c r="FDZ187" s="250"/>
      <c r="FEA187" s="250"/>
      <c r="FEB187" s="250"/>
      <c r="FEC187" s="250"/>
      <c r="FED187" s="250"/>
      <c r="FEE187" s="250"/>
      <c r="FEF187" s="250"/>
      <c r="FEG187" s="250"/>
      <c r="FEH187" s="250"/>
      <c r="FEI187" s="250"/>
      <c r="FEJ187" s="250"/>
      <c r="FEK187" s="250"/>
      <c r="FEL187" s="250"/>
      <c r="FEM187" s="250"/>
      <c r="FEN187" s="250"/>
      <c r="FEO187" s="250"/>
      <c r="FEP187" s="250"/>
      <c r="FEQ187" s="250"/>
      <c r="FER187" s="250"/>
      <c r="FES187" s="250"/>
      <c r="FET187" s="250"/>
      <c r="FEU187" s="250"/>
      <c r="FEV187" s="250"/>
      <c r="FEW187" s="250"/>
      <c r="FEX187" s="250"/>
      <c r="FEY187" s="250"/>
      <c r="FEZ187" s="250"/>
      <c r="FFA187" s="250"/>
      <c r="FFB187" s="250"/>
      <c r="FFC187" s="250"/>
      <c r="FFD187" s="250"/>
      <c r="FFE187" s="250"/>
      <c r="FFF187" s="250"/>
      <c r="FFG187" s="250"/>
      <c r="FFH187" s="250"/>
      <c r="FFI187" s="250"/>
      <c r="FFJ187" s="250"/>
      <c r="FFK187" s="250"/>
      <c r="FFL187" s="250"/>
      <c r="FFM187" s="250"/>
      <c r="FFN187" s="250"/>
      <c r="FFO187" s="250"/>
      <c r="FFP187" s="250"/>
      <c r="FFQ187" s="250"/>
      <c r="FFR187" s="250"/>
      <c r="FFS187" s="250"/>
      <c r="FFT187" s="250"/>
      <c r="FFU187" s="250"/>
      <c r="FFV187" s="250"/>
      <c r="FFW187" s="250"/>
      <c r="FFX187" s="250"/>
      <c r="FFY187" s="250"/>
      <c r="FFZ187" s="250"/>
      <c r="FGA187" s="250"/>
      <c r="FGB187" s="250"/>
      <c r="FGC187" s="250"/>
      <c r="FGD187" s="250"/>
      <c r="FGE187" s="250"/>
      <c r="FGF187" s="250"/>
      <c r="FGG187" s="250"/>
      <c r="FGH187" s="250"/>
      <c r="FGI187" s="250"/>
      <c r="FGJ187" s="250"/>
      <c r="FGK187" s="250"/>
      <c r="FGL187" s="250"/>
      <c r="FGM187" s="250"/>
      <c r="FGN187" s="250"/>
      <c r="FGO187" s="250"/>
      <c r="FGP187" s="250"/>
      <c r="FGQ187" s="250"/>
      <c r="FGR187" s="250"/>
      <c r="FGS187" s="250"/>
      <c r="FGT187" s="250"/>
      <c r="FGU187" s="250"/>
      <c r="FGV187" s="250"/>
      <c r="FGW187" s="250"/>
      <c r="FGX187" s="250"/>
      <c r="FGY187" s="250"/>
      <c r="FGZ187" s="250"/>
      <c r="FHA187" s="250"/>
      <c r="FHB187" s="250"/>
      <c r="FHC187" s="250"/>
      <c r="FHD187" s="250"/>
      <c r="FHE187" s="250"/>
      <c r="FHF187" s="250"/>
      <c r="FHG187" s="250"/>
      <c r="FHH187" s="250"/>
      <c r="FHI187" s="250"/>
      <c r="FHJ187" s="250"/>
      <c r="FHK187" s="250"/>
      <c r="FHL187" s="250"/>
      <c r="FHM187" s="250"/>
      <c r="FHN187" s="250"/>
      <c r="FHO187" s="250"/>
      <c r="FHP187" s="250"/>
      <c r="FHQ187" s="250"/>
      <c r="FHR187" s="250"/>
      <c r="FHS187" s="250"/>
      <c r="FHT187" s="250"/>
      <c r="FHU187" s="250"/>
      <c r="FHV187" s="250"/>
      <c r="FHW187" s="250"/>
      <c r="FHX187" s="250"/>
      <c r="FHY187" s="250"/>
      <c r="FHZ187" s="250"/>
      <c r="FIA187" s="250"/>
      <c r="FIB187" s="250"/>
      <c r="FIC187" s="250"/>
      <c r="FID187" s="250"/>
      <c r="FIE187" s="250"/>
      <c r="FIF187" s="250"/>
      <c r="FIG187" s="250"/>
      <c r="FIH187" s="250"/>
      <c r="FII187" s="250"/>
      <c r="FIJ187" s="250"/>
      <c r="FIK187" s="250"/>
      <c r="FIL187" s="250"/>
      <c r="FIM187" s="250"/>
      <c r="FIN187" s="250"/>
      <c r="FIO187" s="250"/>
      <c r="FIP187" s="250"/>
      <c r="FIQ187" s="250"/>
      <c r="FIR187" s="250"/>
      <c r="FIS187" s="250"/>
      <c r="FIT187" s="250"/>
      <c r="FIU187" s="250"/>
      <c r="FIV187" s="250"/>
      <c r="FIW187" s="250"/>
      <c r="FIX187" s="250"/>
      <c r="FIY187" s="250"/>
      <c r="FIZ187" s="250"/>
      <c r="FJA187" s="250"/>
      <c r="FJB187" s="250"/>
      <c r="FJC187" s="250"/>
      <c r="FJD187" s="250"/>
      <c r="FJE187" s="250"/>
      <c r="FJF187" s="250"/>
      <c r="FJG187" s="250"/>
      <c r="FJH187" s="250"/>
      <c r="FJI187" s="250"/>
      <c r="FJJ187" s="250"/>
      <c r="FJK187" s="250"/>
      <c r="FJL187" s="250"/>
      <c r="FJM187" s="250"/>
      <c r="FJN187" s="250"/>
      <c r="FJO187" s="250"/>
      <c r="FJP187" s="250"/>
      <c r="FJQ187" s="250"/>
      <c r="FJR187" s="250"/>
      <c r="FJS187" s="250"/>
      <c r="FJT187" s="250"/>
      <c r="FJU187" s="250"/>
      <c r="FJV187" s="250"/>
      <c r="FJW187" s="250"/>
      <c r="FJX187" s="250"/>
      <c r="FJY187" s="250"/>
      <c r="FJZ187" s="250"/>
      <c r="FKA187" s="250"/>
      <c r="FKB187" s="250"/>
      <c r="FKC187" s="250"/>
      <c r="FKD187" s="250"/>
      <c r="FKE187" s="250"/>
      <c r="FKF187" s="250"/>
      <c r="FKG187" s="250"/>
      <c r="FKH187" s="250"/>
      <c r="FKI187" s="250"/>
      <c r="FKJ187" s="250"/>
      <c r="FKK187" s="250"/>
      <c r="FKL187" s="250"/>
      <c r="FKM187" s="250"/>
      <c r="FKN187" s="250"/>
      <c r="FKO187" s="250"/>
      <c r="FKP187" s="250"/>
      <c r="FKQ187" s="250"/>
      <c r="FKR187" s="250"/>
      <c r="FKS187" s="250"/>
      <c r="FKT187" s="250"/>
      <c r="FKU187" s="250"/>
      <c r="FKV187" s="250"/>
      <c r="FKW187" s="250"/>
      <c r="FKX187" s="250"/>
      <c r="FKY187" s="250"/>
      <c r="FKZ187" s="250"/>
      <c r="FLA187" s="250"/>
      <c r="FLB187" s="250"/>
      <c r="FLC187" s="250"/>
      <c r="FLD187" s="250"/>
      <c r="FLE187" s="250"/>
      <c r="FLF187" s="250"/>
      <c r="FLG187" s="250"/>
      <c r="FLH187" s="250"/>
      <c r="FLI187" s="250"/>
      <c r="FLJ187" s="250"/>
      <c r="FLK187" s="250"/>
      <c r="FLL187" s="250"/>
      <c r="FLM187" s="250"/>
      <c r="FLN187" s="250"/>
      <c r="FLO187" s="250"/>
      <c r="FLP187" s="250"/>
      <c r="FLQ187" s="250"/>
      <c r="FLR187" s="250"/>
      <c r="FLS187" s="250"/>
      <c r="FLT187" s="250"/>
      <c r="FLU187" s="250"/>
      <c r="FLV187" s="250"/>
      <c r="FLW187" s="250"/>
      <c r="FLX187" s="250"/>
      <c r="FLY187" s="250"/>
      <c r="FLZ187" s="250"/>
      <c r="FMA187" s="250"/>
      <c r="FMB187" s="250"/>
      <c r="FMC187" s="250"/>
      <c r="FMD187" s="250"/>
      <c r="FME187" s="250"/>
      <c r="FMF187" s="250"/>
      <c r="FMG187" s="250"/>
      <c r="FMH187" s="250"/>
      <c r="FMI187" s="250"/>
      <c r="FMJ187" s="250"/>
      <c r="FMK187" s="250"/>
      <c r="FML187" s="250"/>
      <c r="FMM187" s="250"/>
      <c r="FMN187" s="250"/>
      <c r="FMO187" s="250"/>
      <c r="FMP187" s="250"/>
      <c r="FMQ187" s="250"/>
      <c r="FMR187" s="250"/>
      <c r="FMS187" s="250"/>
      <c r="FMT187" s="250"/>
      <c r="FMU187" s="250"/>
      <c r="FMV187" s="250"/>
      <c r="FMW187" s="250"/>
      <c r="FMX187" s="250"/>
      <c r="FMY187" s="250"/>
      <c r="FMZ187" s="250"/>
      <c r="FNA187" s="250"/>
      <c r="FNB187" s="250"/>
      <c r="FNC187" s="250"/>
      <c r="FND187" s="250"/>
      <c r="FNE187" s="250"/>
      <c r="FNF187" s="250"/>
      <c r="FNG187" s="250"/>
      <c r="FNH187" s="250"/>
      <c r="FNI187" s="250"/>
      <c r="FNJ187" s="250"/>
      <c r="FNK187" s="250"/>
      <c r="FNL187" s="250"/>
      <c r="FNM187" s="250"/>
      <c r="FNN187" s="250"/>
      <c r="FNO187" s="250"/>
      <c r="FNP187" s="250"/>
      <c r="FNQ187" s="250"/>
      <c r="FNR187" s="250"/>
      <c r="FNS187" s="250"/>
      <c r="FNT187" s="250"/>
      <c r="FNU187" s="250"/>
      <c r="FNV187" s="250"/>
      <c r="FNW187" s="250"/>
      <c r="FNX187" s="250"/>
      <c r="FNY187" s="250"/>
      <c r="FNZ187" s="250"/>
      <c r="FOA187" s="250"/>
      <c r="FOB187" s="250"/>
      <c r="FOC187" s="250"/>
      <c r="FOD187" s="250"/>
      <c r="FOE187" s="250"/>
      <c r="FOF187" s="250"/>
      <c r="FOG187" s="250"/>
      <c r="FOH187" s="250"/>
      <c r="FOI187" s="250"/>
      <c r="FOJ187" s="250"/>
      <c r="FOK187" s="250"/>
      <c r="FOL187" s="250"/>
      <c r="FOM187" s="250"/>
      <c r="FON187" s="250"/>
      <c r="FOO187" s="250"/>
      <c r="FOP187" s="250"/>
      <c r="FOQ187" s="250"/>
      <c r="FOR187" s="250"/>
      <c r="FOS187" s="250"/>
      <c r="FOT187" s="250"/>
      <c r="FOU187" s="250"/>
      <c r="FOV187" s="250"/>
      <c r="FOW187" s="250"/>
      <c r="FOX187" s="250"/>
      <c r="FOY187" s="250"/>
      <c r="FOZ187" s="250"/>
      <c r="FPA187" s="250"/>
      <c r="FPB187" s="250"/>
      <c r="FPC187" s="250"/>
      <c r="FPD187" s="250"/>
      <c r="FPE187" s="250"/>
      <c r="FPF187" s="250"/>
      <c r="FPG187" s="250"/>
      <c r="FPH187" s="250"/>
      <c r="FPI187" s="250"/>
      <c r="FPJ187" s="250"/>
      <c r="FPK187" s="250"/>
      <c r="FPL187" s="250"/>
      <c r="FPM187" s="250"/>
      <c r="FPN187" s="250"/>
      <c r="FPO187" s="250"/>
      <c r="FPP187" s="250"/>
      <c r="FPQ187" s="250"/>
      <c r="FPR187" s="250"/>
      <c r="FPS187" s="250"/>
      <c r="FPT187" s="250"/>
      <c r="FPU187" s="250"/>
      <c r="FPV187" s="250"/>
      <c r="FPW187" s="250"/>
      <c r="FPX187" s="250"/>
      <c r="FPY187" s="250"/>
      <c r="FPZ187" s="250"/>
      <c r="FQA187" s="250"/>
      <c r="FQB187" s="250"/>
      <c r="FQC187" s="250"/>
      <c r="FQD187" s="250"/>
      <c r="FQE187" s="250"/>
      <c r="FQF187" s="250"/>
      <c r="FQG187" s="250"/>
      <c r="FQH187" s="250"/>
      <c r="FQI187" s="250"/>
      <c r="FQJ187" s="250"/>
      <c r="FQK187" s="250"/>
      <c r="FQL187" s="250"/>
      <c r="FQM187" s="250"/>
      <c r="FQN187" s="250"/>
      <c r="FQO187" s="250"/>
      <c r="FQP187" s="250"/>
      <c r="FQQ187" s="250"/>
      <c r="FQR187" s="250"/>
      <c r="FQS187" s="250"/>
      <c r="FQT187" s="250"/>
      <c r="FQU187" s="250"/>
      <c r="FQV187" s="250"/>
      <c r="FQW187" s="250"/>
      <c r="FQX187" s="250"/>
      <c r="FQY187" s="250"/>
      <c r="FQZ187" s="250"/>
      <c r="FRA187" s="250"/>
      <c r="FRB187" s="250"/>
      <c r="FRC187" s="250"/>
      <c r="FRD187" s="250"/>
      <c r="FRE187" s="250"/>
      <c r="FRF187" s="250"/>
      <c r="FRG187" s="250"/>
      <c r="FRH187" s="250"/>
      <c r="FRI187" s="250"/>
      <c r="FRJ187" s="250"/>
      <c r="FRK187" s="250"/>
      <c r="FRL187" s="250"/>
      <c r="FRM187" s="250"/>
      <c r="FRN187" s="250"/>
      <c r="FRO187" s="250"/>
      <c r="FRP187" s="250"/>
      <c r="FRQ187" s="250"/>
      <c r="FRR187" s="250"/>
      <c r="FRS187" s="250"/>
      <c r="FRT187" s="250"/>
      <c r="FRU187" s="250"/>
      <c r="FRV187" s="250"/>
      <c r="FRW187" s="250"/>
      <c r="FRX187" s="250"/>
      <c r="FRY187" s="250"/>
      <c r="FRZ187" s="250"/>
      <c r="FSA187" s="250"/>
      <c r="FSB187" s="250"/>
      <c r="FSC187" s="250"/>
      <c r="FSD187" s="250"/>
      <c r="FSE187" s="250"/>
      <c r="FSF187" s="250"/>
      <c r="FSG187" s="250"/>
      <c r="FSH187" s="250"/>
      <c r="FSI187" s="250"/>
      <c r="FSJ187" s="250"/>
      <c r="FSK187" s="250"/>
      <c r="FSL187" s="250"/>
      <c r="FSM187" s="250"/>
      <c r="FSN187" s="250"/>
      <c r="FSO187" s="250"/>
      <c r="FSP187" s="250"/>
      <c r="FSQ187" s="250"/>
      <c r="FSR187" s="250"/>
      <c r="FSS187" s="250"/>
      <c r="FST187" s="250"/>
      <c r="FSU187" s="250"/>
      <c r="FSV187" s="250"/>
      <c r="FSW187" s="250"/>
      <c r="FSX187" s="250"/>
      <c r="FSY187" s="250"/>
      <c r="FSZ187" s="250"/>
      <c r="FTA187" s="250"/>
      <c r="FTB187" s="250"/>
      <c r="FTC187" s="250"/>
      <c r="FTD187" s="250"/>
      <c r="FTE187" s="250"/>
      <c r="FTF187" s="250"/>
      <c r="FTG187" s="250"/>
      <c r="FTH187" s="250"/>
      <c r="FTI187" s="250"/>
      <c r="FTJ187" s="250"/>
      <c r="FTK187" s="250"/>
      <c r="FTL187" s="250"/>
      <c r="FTM187" s="250"/>
      <c r="FTN187" s="250"/>
      <c r="FTO187" s="250"/>
      <c r="FTP187" s="250"/>
      <c r="FTQ187" s="250"/>
      <c r="FTR187" s="250"/>
      <c r="FTS187" s="250"/>
      <c r="FTT187" s="250"/>
      <c r="FTU187" s="250"/>
      <c r="FTV187" s="250"/>
      <c r="FTW187" s="250"/>
      <c r="FTX187" s="250"/>
      <c r="FTY187" s="250"/>
      <c r="FTZ187" s="250"/>
      <c r="FUA187" s="250"/>
      <c r="FUB187" s="250"/>
      <c r="FUC187" s="250"/>
      <c r="FUD187" s="250"/>
      <c r="FUE187" s="250"/>
      <c r="FUF187" s="250"/>
      <c r="FUG187" s="250"/>
      <c r="FUH187" s="250"/>
      <c r="FUI187" s="250"/>
      <c r="FUJ187" s="250"/>
      <c r="FUK187" s="250"/>
      <c r="FUL187" s="250"/>
      <c r="FUM187" s="250"/>
      <c r="FUN187" s="250"/>
      <c r="FUO187" s="250"/>
      <c r="FUP187" s="250"/>
      <c r="FUQ187" s="250"/>
      <c r="FUR187" s="250"/>
      <c r="FUS187" s="250"/>
      <c r="FUT187" s="250"/>
      <c r="FUU187" s="250"/>
      <c r="FUV187" s="250"/>
      <c r="FUW187" s="250"/>
      <c r="FUX187" s="250"/>
      <c r="FUY187" s="250"/>
      <c r="FUZ187" s="250"/>
      <c r="FVA187" s="250"/>
      <c r="FVB187" s="250"/>
      <c r="FVC187" s="250"/>
      <c r="FVD187" s="250"/>
      <c r="FVE187" s="250"/>
      <c r="FVF187" s="250"/>
      <c r="FVG187" s="250"/>
      <c r="FVH187" s="250"/>
      <c r="FVI187" s="250"/>
      <c r="FVJ187" s="250"/>
      <c r="FVK187" s="250"/>
      <c r="FVL187" s="250"/>
      <c r="FVM187" s="250"/>
      <c r="FVN187" s="250"/>
      <c r="FVO187" s="250"/>
      <c r="FVP187" s="250"/>
      <c r="FVQ187" s="250"/>
      <c r="FVR187" s="250"/>
      <c r="FVS187" s="250"/>
      <c r="FVT187" s="250"/>
      <c r="FVU187" s="250"/>
      <c r="FVV187" s="250"/>
      <c r="FVW187" s="250"/>
      <c r="FVX187" s="250"/>
      <c r="FVY187" s="250"/>
      <c r="FVZ187" s="250"/>
      <c r="FWA187" s="250"/>
      <c r="FWB187" s="250"/>
      <c r="FWC187" s="250"/>
      <c r="FWD187" s="250"/>
      <c r="FWE187" s="250"/>
      <c r="FWF187" s="250"/>
      <c r="FWG187" s="250"/>
      <c r="FWH187" s="250"/>
      <c r="FWI187" s="250"/>
      <c r="FWJ187" s="250"/>
      <c r="FWK187" s="250"/>
      <c r="FWL187" s="250"/>
      <c r="FWM187" s="250"/>
      <c r="FWN187" s="250"/>
      <c r="FWO187" s="250"/>
      <c r="FWP187" s="250"/>
      <c r="FWQ187" s="250"/>
      <c r="FWR187" s="250"/>
      <c r="FWS187" s="250"/>
      <c r="FWT187" s="250"/>
      <c r="FWU187" s="250"/>
      <c r="FWV187" s="250"/>
      <c r="FWW187" s="250"/>
      <c r="FWX187" s="250"/>
      <c r="FWY187" s="250"/>
      <c r="FWZ187" s="250"/>
      <c r="FXA187" s="250"/>
      <c r="FXB187" s="250"/>
      <c r="FXC187" s="250"/>
      <c r="FXD187" s="250"/>
      <c r="FXE187" s="250"/>
      <c r="FXF187" s="250"/>
      <c r="FXG187" s="250"/>
      <c r="FXH187" s="250"/>
      <c r="FXI187" s="250"/>
      <c r="FXJ187" s="250"/>
      <c r="FXK187" s="250"/>
      <c r="FXL187" s="250"/>
      <c r="FXM187" s="250"/>
      <c r="FXN187" s="250"/>
      <c r="FXO187" s="250"/>
      <c r="FXP187" s="250"/>
      <c r="FXQ187" s="250"/>
      <c r="FXR187" s="250"/>
      <c r="FXS187" s="250"/>
      <c r="FXT187" s="250"/>
      <c r="FXU187" s="250"/>
      <c r="FXV187" s="250"/>
      <c r="FXW187" s="250"/>
      <c r="FXX187" s="250"/>
      <c r="FXY187" s="250"/>
      <c r="FXZ187" s="250"/>
      <c r="FYA187" s="250"/>
      <c r="FYB187" s="250"/>
      <c r="FYC187" s="250"/>
      <c r="FYD187" s="250"/>
      <c r="FYE187" s="250"/>
      <c r="FYF187" s="250"/>
      <c r="FYG187" s="250"/>
      <c r="FYH187" s="250"/>
      <c r="FYI187" s="250"/>
      <c r="FYJ187" s="250"/>
      <c r="FYK187" s="250"/>
      <c r="FYL187" s="250"/>
      <c r="FYM187" s="250"/>
      <c r="FYN187" s="250"/>
      <c r="FYO187" s="250"/>
      <c r="FYP187" s="250"/>
      <c r="FYQ187" s="250"/>
      <c r="FYR187" s="250"/>
      <c r="FYS187" s="250"/>
      <c r="FYT187" s="250"/>
      <c r="FYU187" s="250"/>
      <c r="FYV187" s="250"/>
      <c r="FYW187" s="250"/>
      <c r="FYX187" s="250"/>
      <c r="FYY187" s="250"/>
      <c r="FYZ187" s="250"/>
      <c r="FZA187" s="250"/>
      <c r="FZB187" s="250"/>
      <c r="FZC187" s="250"/>
      <c r="FZD187" s="250"/>
      <c r="FZE187" s="250"/>
      <c r="FZF187" s="250"/>
      <c r="FZG187" s="250"/>
      <c r="FZH187" s="250"/>
      <c r="FZI187" s="250"/>
      <c r="FZJ187" s="250"/>
      <c r="FZK187" s="250"/>
      <c r="FZL187" s="250"/>
      <c r="FZM187" s="250"/>
      <c r="FZN187" s="250"/>
      <c r="FZO187" s="250"/>
      <c r="FZP187" s="250"/>
      <c r="FZQ187" s="250"/>
      <c r="FZR187" s="250"/>
      <c r="FZS187" s="250"/>
      <c r="FZT187" s="250"/>
      <c r="FZU187" s="250"/>
      <c r="FZV187" s="250"/>
      <c r="FZW187" s="250"/>
      <c r="FZX187" s="250"/>
      <c r="FZY187" s="250"/>
      <c r="FZZ187" s="250"/>
      <c r="GAA187" s="250"/>
      <c r="GAB187" s="250"/>
      <c r="GAC187" s="250"/>
      <c r="GAD187" s="250"/>
      <c r="GAE187" s="250"/>
      <c r="GAF187" s="250"/>
      <c r="GAG187" s="250"/>
      <c r="GAH187" s="250"/>
      <c r="GAI187" s="250"/>
      <c r="GAJ187" s="250"/>
      <c r="GAK187" s="250"/>
      <c r="GAL187" s="250"/>
      <c r="GAM187" s="250"/>
      <c r="GAN187" s="250"/>
      <c r="GAO187" s="250"/>
      <c r="GAP187" s="250"/>
      <c r="GAQ187" s="250"/>
      <c r="GAR187" s="250"/>
      <c r="GAS187" s="250"/>
      <c r="GAT187" s="250"/>
      <c r="GAU187" s="250"/>
      <c r="GAV187" s="250"/>
      <c r="GAW187" s="250"/>
      <c r="GAX187" s="250"/>
      <c r="GAY187" s="250"/>
      <c r="GAZ187" s="250"/>
      <c r="GBA187" s="250"/>
      <c r="GBB187" s="250"/>
      <c r="GBC187" s="250"/>
      <c r="GBD187" s="250"/>
      <c r="GBE187" s="250"/>
      <c r="GBF187" s="250"/>
      <c r="GBG187" s="250"/>
      <c r="GBH187" s="250"/>
      <c r="GBI187" s="250"/>
      <c r="GBJ187" s="250"/>
      <c r="GBK187" s="250"/>
      <c r="GBL187" s="250"/>
      <c r="GBM187" s="250"/>
      <c r="GBN187" s="250"/>
      <c r="GBO187" s="250"/>
      <c r="GBP187" s="250"/>
      <c r="GBQ187" s="250"/>
      <c r="GBR187" s="250"/>
      <c r="GBS187" s="250"/>
      <c r="GBT187" s="250"/>
      <c r="GBU187" s="250"/>
      <c r="GBV187" s="250"/>
      <c r="GBW187" s="250"/>
      <c r="GBX187" s="250"/>
      <c r="GBY187" s="250"/>
      <c r="GBZ187" s="250"/>
      <c r="GCA187" s="250"/>
      <c r="GCB187" s="250"/>
      <c r="GCC187" s="250"/>
      <c r="GCD187" s="250"/>
      <c r="GCE187" s="250"/>
      <c r="GCF187" s="250"/>
      <c r="GCG187" s="250"/>
      <c r="GCH187" s="250"/>
      <c r="GCI187" s="250"/>
      <c r="GCJ187" s="250"/>
      <c r="GCK187" s="250"/>
      <c r="GCL187" s="250"/>
      <c r="GCM187" s="250"/>
      <c r="GCN187" s="250"/>
      <c r="GCO187" s="250"/>
      <c r="GCP187" s="250"/>
      <c r="GCQ187" s="250"/>
      <c r="GCR187" s="250"/>
      <c r="GCS187" s="250"/>
      <c r="GCT187" s="250"/>
      <c r="GCU187" s="250"/>
      <c r="GCV187" s="250"/>
      <c r="GCW187" s="250"/>
      <c r="GCX187" s="250"/>
      <c r="GCY187" s="250"/>
      <c r="GCZ187" s="250"/>
      <c r="GDA187" s="250"/>
      <c r="GDB187" s="250"/>
      <c r="GDC187" s="250"/>
      <c r="GDD187" s="250"/>
      <c r="GDE187" s="250"/>
      <c r="GDF187" s="250"/>
      <c r="GDG187" s="250"/>
      <c r="GDH187" s="250"/>
      <c r="GDI187" s="250"/>
      <c r="GDJ187" s="250"/>
      <c r="GDK187" s="250"/>
      <c r="GDL187" s="250"/>
      <c r="GDM187" s="250"/>
      <c r="GDN187" s="250"/>
      <c r="GDO187" s="250"/>
      <c r="GDP187" s="250"/>
      <c r="GDQ187" s="250"/>
      <c r="GDR187" s="250"/>
      <c r="GDS187" s="250"/>
      <c r="GDT187" s="250"/>
      <c r="GDU187" s="250"/>
      <c r="GDV187" s="250"/>
      <c r="GDW187" s="250"/>
      <c r="GDX187" s="250"/>
      <c r="GDY187" s="250"/>
      <c r="GDZ187" s="250"/>
      <c r="GEA187" s="250"/>
      <c r="GEB187" s="250"/>
      <c r="GEC187" s="250"/>
      <c r="GED187" s="250"/>
      <c r="GEE187" s="250"/>
      <c r="GEF187" s="250"/>
      <c r="GEG187" s="250"/>
      <c r="GEH187" s="250"/>
      <c r="GEI187" s="250"/>
      <c r="GEJ187" s="250"/>
      <c r="GEK187" s="250"/>
      <c r="GEL187" s="250"/>
      <c r="GEM187" s="250"/>
      <c r="GEN187" s="250"/>
      <c r="GEO187" s="250"/>
      <c r="GEP187" s="250"/>
      <c r="GEQ187" s="250"/>
      <c r="GER187" s="250"/>
      <c r="GES187" s="250"/>
      <c r="GET187" s="250"/>
      <c r="GEU187" s="250"/>
      <c r="GEV187" s="250"/>
      <c r="GEW187" s="250"/>
      <c r="GEX187" s="250"/>
      <c r="GEY187" s="250"/>
      <c r="GEZ187" s="250"/>
      <c r="GFA187" s="250"/>
      <c r="GFB187" s="250"/>
      <c r="GFC187" s="250"/>
      <c r="GFD187" s="250"/>
      <c r="GFE187" s="250"/>
      <c r="GFF187" s="250"/>
      <c r="GFG187" s="250"/>
      <c r="GFH187" s="250"/>
      <c r="GFI187" s="250"/>
      <c r="GFJ187" s="250"/>
      <c r="GFK187" s="250"/>
      <c r="GFL187" s="250"/>
      <c r="GFM187" s="250"/>
      <c r="GFN187" s="250"/>
      <c r="GFO187" s="250"/>
      <c r="GFP187" s="250"/>
      <c r="GFQ187" s="250"/>
      <c r="GFR187" s="250"/>
      <c r="GFS187" s="250"/>
      <c r="GFT187" s="250"/>
      <c r="GFU187" s="250"/>
      <c r="GFV187" s="250"/>
      <c r="GFW187" s="250"/>
      <c r="GFX187" s="250"/>
      <c r="GFY187" s="250"/>
      <c r="GFZ187" s="250"/>
      <c r="GGA187" s="250"/>
      <c r="GGB187" s="250"/>
      <c r="GGC187" s="250"/>
      <c r="GGD187" s="250"/>
      <c r="GGE187" s="250"/>
      <c r="GGF187" s="250"/>
      <c r="GGG187" s="250"/>
      <c r="GGH187" s="250"/>
      <c r="GGI187" s="250"/>
      <c r="GGJ187" s="250"/>
      <c r="GGK187" s="250"/>
      <c r="GGL187" s="250"/>
      <c r="GGM187" s="250"/>
      <c r="GGN187" s="250"/>
      <c r="GGO187" s="250"/>
      <c r="GGP187" s="250"/>
      <c r="GGQ187" s="250"/>
      <c r="GGR187" s="250"/>
      <c r="GGS187" s="250"/>
      <c r="GGT187" s="250"/>
      <c r="GGU187" s="250"/>
      <c r="GGV187" s="250"/>
      <c r="GGW187" s="250"/>
      <c r="GGX187" s="250"/>
      <c r="GGY187" s="250"/>
      <c r="GGZ187" s="250"/>
      <c r="GHA187" s="250"/>
      <c r="GHB187" s="250"/>
      <c r="GHC187" s="250"/>
      <c r="GHD187" s="250"/>
      <c r="GHE187" s="250"/>
      <c r="GHF187" s="250"/>
      <c r="GHG187" s="250"/>
      <c r="GHH187" s="250"/>
      <c r="GHI187" s="250"/>
      <c r="GHJ187" s="250"/>
      <c r="GHK187" s="250"/>
      <c r="GHL187" s="250"/>
      <c r="GHM187" s="250"/>
      <c r="GHN187" s="250"/>
      <c r="GHO187" s="250"/>
      <c r="GHP187" s="250"/>
      <c r="GHQ187" s="250"/>
      <c r="GHR187" s="250"/>
      <c r="GHS187" s="250"/>
      <c r="GHT187" s="250"/>
      <c r="GHU187" s="250"/>
      <c r="GHV187" s="250"/>
      <c r="GHW187" s="250"/>
      <c r="GHX187" s="250"/>
      <c r="GHY187" s="250"/>
      <c r="GHZ187" s="250"/>
      <c r="GIA187" s="250"/>
      <c r="GIB187" s="250"/>
      <c r="GIC187" s="250"/>
      <c r="GID187" s="250"/>
      <c r="GIE187" s="250"/>
      <c r="GIF187" s="250"/>
      <c r="GIG187" s="250"/>
      <c r="GIH187" s="250"/>
      <c r="GII187" s="250"/>
      <c r="GIJ187" s="250"/>
      <c r="GIK187" s="250"/>
      <c r="GIL187" s="250"/>
      <c r="GIM187" s="250"/>
      <c r="GIN187" s="250"/>
      <c r="GIO187" s="250"/>
      <c r="GIP187" s="250"/>
      <c r="GIQ187" s="250"/>
      <c r="GIR187" s="250"/>
      <c r="GIS187" s="250"/>
      <c r="GIT187" s="250"/>
      <c r="GIU187" s="250"/>
      <c r="GIV187" s="250"/>
      <c r="GIW187" s="250"/>
      <c r="GIX187" s="250"/>
      <c r="GIY187" s="250"/>
      <c r="GIZ187" s="250"/>
      <c r="GJA187" s="250"/>
      <c r="GJB187" s="250"/>
      <c r="GJC187" s="250"/>
      <c r="GJD187" s="250"/>
      <c r="GJE187" s="250"/>
      <c r="GJF187" s="250"/>
      <c r="GJG187" s="250"/>
      <c r="GJH187" s="250"/>
      <c r="GJI187" s="250"/>
      <c r="GJJ187" s="250"/>
      <c r="GJK187" s="250"/>
      <c r="GJL187" s="250"/>
      <c r="GJM187" s="250"/>
      <c r="GJN187" s="250"/>
      <c r="GJO187" s="250"/>
      <c r="GJP187" s="250"/>
      <c r="GJQ187" s="250"/>
      <c r="GJR187" s="250"/>
      <c r="GJS187" s="250"/>
      <c r="GJT187" s="250"/>
      <c r="GJU187" s="250"/>
      <c r="GJV187" s="250"/>
      <c r="GJW187" s="250"/>
      <c r="GJX187" s="250"/>
      <c r="GJY187" s="250"/>
      <c r="GJZ187" s="250"/>
      <c r="GKA187" s="250"/>
      <c r="GKB187" s="250"/>
      <c r="GKC187" s="250"/>
      <c r="GKD187" s="250"/>
      <c r="GKE187" s="250"/>
      <c r="GKF187" s="250"/>
      <c r="GKG187" s="250"/>
      <c r="GKH187" s="250"/>
      <c r="GKI187" s="250"/>
      <c r="GKJ187" s="250"/>
      <c r="GKK187" s="250"/>
      <c r="GKL187" s="250"/>
      <c r="GKM187" s="250"/>
      <c r="GKN187" s="250"/>
      <c r="GKO187" s="250"/>
      <c r="GKP187" s="250"/>
      <c r="GKQ187" s="250"/>
      <c r="GKR187" s="250"/>
      <c r="GKS187" s="250"/>
      <c r="GKT187" s="250"/>
      <c r="GKU187" s="250"/>
      <c r="GKV187" s="250"/>
      <c r="GKW187" s="250"/>
      <c r="GKX187" s="250"/>
      <c r="GKY187" s="250"/>
      <c r="GKZ187" s="250"/>
      <c r="GLA187" s="250"/>
      <c r="GLB187" s="250"/>
      <c r="GLC187" s="250"/>
      <c r="GLD187" s="250"/>
      <c r="GLE187" s="250"/>
      <c r="GLF187" s="250"/>
      <c r="GLG187" s="250"/>
      <c r="GLH187" s="250"/>
      <c r="GLI187" s="250"/>
      <c r="GLJ187" s="250"/>
      <c r="GLK187" s="250"/>
      <c r="GLL187" s="250"/>
      <c r="GLM187" s="250"/>
      <c r="GLN187" s="250"/>
      <c r="GLO187" s="250"/>
      <c r="GLP187" s="250"/>
      <c r="GLQ187" s="250"/>
      <c r="GLR187" s="250"/>
      <c r="GLS187" s="250"/>
      <c r="GLT187" s="250"/>
      <c r="GLU187" s="250"/>
      <c r="GLV187" s="250"/>
      <c r="GLW187" s="250"/>
      <c r="GLX187" s="250"/>
      <c r="GLY187" s="250"/>
      <c r="GLZ187" s="250"/>
      <c r="GMA187" s="250"/>
      <c r="GMB187" s="250"/>
      <c r="GMC187" s="250"/>
      <c r="GMD187" s="250"/>
      <c r="GME187" s="250"/>
      <c r="GMF187" s="250"/>
      <c r="GMG187" s="250"/>
      <c r="GMH187" s="250"/>
      <c r="GMI187" s="250"/>
      <c r="GMJ187" s="250"/>
      <c r="GMK187" s="250"/>
      <c r="GML187" s="250"/>
      <c r="GMM187" s="250"/>
      <c r="GMN187" s="250"/>
      <c r="GMO187" s="250"/>
      <c r="GMP187" s="250"/>
      <c r="GMQ187" s="250"/>
      <c r="GMR187" s="250"/>
      <c r="GMS187" s="250"/>
      <c r="GMT187" s="250"/>
      <c r="GMU187" s="250"/>
      <c r="GMV187" s="250"/>
      <c r="GMW187" s="250"/>
      <c r="GMX187" s="250"/>
      <c r="GMY187" s="250"/>
      <c r="GMZ187" s="250"/>
      <c r="GNA187" s="250"/>
      <c r="GNB187" s="250"/>
      <c r="GNC187" s="250"/>
      <c r="GND187" s="250"/>
      <c r="GNE187" s="250"/>
      <c r="GNF187" s="250"/>
      <c r="GNG187" s="250"/>
      <c r="GNH187" s="250"/>
      <c r="GNI187" s="250"/>
      <c r="GNJ187" s="250"/>
      <c r="GNK187" s="250"/>
      <c r="GNL187" s="250"/>
      <c r="GNM187" s="250"/>
      <c r="GNN187" s="250"/>
      <c r="GNO187" s="250"/>
      <c r="GNP187" s="250"/>
      <c r="GNQ187" s="250"/>
      <c r="GNR187" s="250"/>
      <c r="GNS187" s="250"/>
      <c r="GNT187" s="250"/>
      <c r="GNU187" s="250"/>
      <c r="GNV187" s="250"/>
      <c r="GNW187" s="250"/>
      <c r="GNX187" s="250"/>
      <c r="GNY187" s="250"/>
      <c r="GNZ187" s="250"/>
      <c r="GOA187" s="250"/>
      <c r="GOB187" s="250"/>
      <c r="GOC187" s="250"/>
      <c r="GOD187" s="250"/>
      <c r="GOE187" s="250"/>
      <c r="GOF187" s="250"/>
      <c r="GOG187" s="250"/>
      <c r="GOH187" s="250"/>
      <c r="GOI187" s="250"/>
      <c r="GOJ187" s="250"/>
      <c r="GOK187" s="250"/>
      <c r="GOL187" s="250"/>
      <c r="GOM187" s="250"/>
      <c r="GON187" s="250"/>
      <c r="GOO187" s="250"/>
      <c r="GOP187" s="250"/>
      <c r="GOQ187" s="250"/>
      <c r="GOR187" s="250"/>
      <c r="GOS187" s="250"/>
      <c r="GOT187" s="250"/>
      <c r="GOU187" s="250"/>
      <c r="GOV187" s="250"/>
      <c r="GOW187" s="250"/>
      <c r="GOX187" s="250"/>
      <c r="GOY187" s="250"/>
      <c r="GOZ187" s="250"/>
      <c r="GPA187" s="250"/>
      <c r="GPB187" s="250"/>
      <c r="GPC187" s="250"/>
      <c r="GPD187" s="250"/>
      <c r="GPE187" s="250"/>
      <c r="GPF187" s="250"/>
      <c r="GPG187" s="250"/>
      <c r="GPH187" s="250"/>
      <c r="GPI187" s="250"/>
      <c r="GPJ187" s="250"/>
      <c r="GPK187" s="250"/>
      <c r="GPL187" s="250"/>
      <c r="GPM187" s="250"/>
      <c r="GPN187" s="250"/>
      <c r="GPO187" s="250"/>
      <c r="GPP187" s="250"/>
      <c r="GPQ187" s="250"/>
      <c r="GPR187" s="250"/>
      <c r="GPS187" s="250"/>
      <c r="GPT187" s="250"/>
      <c r="GPU187" s="250"/>
      <c r="GPV187" s="250"/>
      <c r="GPW187" s="250"/>
      <c r="GPX187" s="250"/>
      <c r="GPY187" s="250"/>
      <c r="GPZ187" s="250"/>
      <c r="GQA187" s="250"/>
      <c r="GQB187" s="250"/>
      <c r="GQC187" s="250"/>
      <c r="GQD187" s="250"/>
      <c r="GQE187" s="250"/>
      <c r="GQF187" s="250"/>
      <c r="GQG187" s="250"/>
      <c r="GQH187" s="250"/>
      <c r="GQI187" s="250"/>
      <c r="GQJ187" s="250"/>
      <c r="GQK187" s="250"/>
      <c r="GQL187" s="250"/>
      <c r="GQM187" s="250"/>
      <c r="GQN187" s="250"/>
      <c r="GQO187" s="250"/>
      <c r="GQP187" s="250"/>
      <c r="GQQ187" s="250"/>
      <c r="GQR187" s="250"/>
      <c r="GQS187" s="250"/>
      <c r="GQT187" s="250"/>
      <c r="GQU187" s="250"/>
      <c r="GQV187" s="250"/>
      <c r="GQW187" s="250"/>
      <c r="GQX187" s="250"/>
      <c r="GQY187" s="250"/>
      <c r="GQZ187" s="250"/>
      <c r="GRA187" s="250"/>
      <c r="GRB187" s="250"/>
      <c r="GRC187" s="250"/>
      <c r="GRD187" s="250"/>
      <c r="GRE187" s="250"/>
      <c r="GRF187" s="250"/>
      <c r="GRG187" s="250"/>
      <c r="GRH187" s="250"/>
      <c r="GRI187" s="250"/>
      <c r="GRJ187" s="250"/>
      <c r="GRK187" s="250"/>
      <c r="GRL187" s="250"/>
      <c r="GRM187" s="250"/>
      <c r="GRN187" s="250"/>
      <c r="GRO187" s="250"/>
      <c r="GRP187" s="250"/>
      <c r="GRQ187" s="250"/>
      <c r="GRR187" s="250"/>
      <c r="GRS187" s="250"/>
      <c r="GRT187" s="250"/>
      <c r="GRU187" s="250"/>
      <c r="GRV187" s="250"/>
      <c r="GRW187" s="250"/>
      <c r="GRX187" s="250"/>
      <c r="GRY187" s="250"/>
      <c r="GRZ187" s="250"/>
      <c r="GSA187" s="250"/>
      <c r="GSB187" s="250"/>
      <c r="GSC187" s="250"/>
      <c r="GSD187" s="250"/>
      <c r="GSE187" s="250"/>
      <c r="GSF187" s="250"/>
      <c r="GSG187" s="250"/>
      <c r="GSH187" s="250"/>
      <c r="GSI187" s="250"/>
      <c r="GSJ187" s="250"/>
      <c r="GSK187" s="250"/>
      <c r="GSL187" s="250"/>
      <c r="GSM187" s="250"/>
      <c r="GSN187" s="250"/>
      <c r="GSO187" s="250"/>
      <c r="GSP187" s="250"/>
      <c r="GSQ187" s="250"/>
      <c r="GSR187" s="250"/>
      <c r="GSS187" s="250"/>
      <c r="GST187" s="250"/>
      <c r="GSU187" s="250"/>
      <c r="GSV187" s="250"/>
      <c r="GSW187" s="250"/>
      <c r="GSX187" s="250"/>
      <c r="GSY187" s="250"/>
      <c r="GSZ187" s="250"/>
      <c r="GTA187" s="250"/>
      <c r="GTB187" s="250"/>
      <c r="GTC187" s="250"/>
      <c r="GTD187" s="250"/>
      <c r="GTE187" s="250"/>
      <c r="GTF187" s="250"/>
      <c r="GTG187" s="250"/>
      <c r="GTH187" s="250"/>
      <c r="GTI187" s="250"/>
      <c r="GTJ187" s="250"/>
      <c r="GTK187" s="250"/>
      <c r="GTL187" s="250"/>
      <c r="GTM187" s="250"/>
      <c r="GTN187" s="250"/>
      <c r="GTO187" s="250"/>
      <c r="GTP187" s="250"/>
      <c r="GTQ187" s="250"/>
      <c r="GTR187" s="250"/>
      <c r="GTS187" s="250"/>
      <c r="GTT187" s="250"/>
      <c r="GTU187" s="250"/>
      <c r="GTV187" s="250"/>
      <c r="GTW187" s="250"/>
      <c r="GTX187" s="250"/>
      <c r="GTY187" s="250"/>
      <c r="GTZ187" s="250"/>
      <c r="GUA187" s="250"/>
      <c r="GUB187" s="250"/>
      <c r="GUC187" s="250"/>
      <c r="GUD187" s="250"/>
      <c r="GUE187" s="250"/>
      <c r="GUF187" s="250"/>
      <c r="GUG187" s="250"/>
      <c r="GUH187" s="250"/>
      <c r="GUI187" s="250"/>
      <c r="GUJ187" s="250"/>
      <c r="GUK187" s="250"/>
      <c r="GUL187" s="250"/>
      <c r="GUM187" s="250"/>
      <c r="GUN187" s="250"/>
      <c r="GUO187" s="250"/>
      <c r="GUP187" s="250"/>
      <c r="GUQ187" s="250"/>
      <c r="GUR187" s="250"/>
      <c r="GUS187" s="250"/>
      <c r="GUT187" s="250"/>
      <c r="GUU187" s="250"/>
      <c r="GUV187" s="250"/>
      <c r="GUW187" s="250"/>
      <c r="GUX187" s="250"/>
      <c r="GUY187" s="250"/>
      <c r="GUZ187" s="250"/>
      <c r="GVA187" s="250"/>
      <c r="GVB187" s="250"/>
      <c r="GVC187" s="250"/>
      <c r="GVD187" s="250"/>
      <c r="GVE187" s="250"/>
      <c r="GVF187" s="250"/>
      <c r="GVG187" s="250"/>
      <c r="GVH187" s="250"/>
      <c r="GVI187" s="250"/>
      <c r="GVJ187" s="250"/>
      <c r="GVK187" s="250"/>
      <c r="GVL187" s="250"/>
      <c r="GVM187" s="250"/>
      <c r="GVN187" s="250"/>
      <c r="GVO187" s="250"/>
      <c r="GVP187" s="250"/>
      <c r="GVQ187" s="250"/>
      <c r="GVR187" s="250"/>
      <c r="GVS187" s="250"/>
      <c r="GVT187" s="250"/>
      <c r="GVU187" s="250"/>
      <c r="GVV187" s="250"/>
      <c r="GVW187" s="250"/>
      <c r="GVX187" s="250"/>
      <c r="GVY187" s="250"/>
      <c r="GVZ187" s="250"/>
      <c r="GWA187" s="250"/>
      <c r="GWB187" s="250"/>
      <c r="GWC187" s="250"/>
      <c r="GWD187" s="250"/>
      <c r="GWE187" s="250"/>
      <c r="GWF187" s="250"/>
      <c r="GWG187" s="250"/>
      <c r="GWH187" s="250"/>
      <c r="GWI187" s="250"/>
      <c r="GWJ187" s="250"/>
      <c r="GWK187" s="250"/>
      <c r="GWL187" s="250"/>
      <c r="GWM187" s="250"/>
      <c r="GWN187" s="250"/>
      <c r="GWO187" s="250"/>
      <c r="GWP187" s="250"/>
      <c r="GWQ187" s="250"/>
      <c r="GWR187" s="250"/>
      <c r="GWS187" s="250"/>
      <c r="GWT187" s="250"/>
      <c r="GWU187" s="250"/>
      <c r="GWV187" s="250"/>
      <c r="GWW187" s="250"/>
      <c r="GWX187" s="250"/>
      <c r="GWY187" s="250"/>
      <c r="GWZ187" s="250"/>
      <c r="GXA187" s="250"/>
      <c r="GXB187" s="250"/>
      <c r="GXC187" s="250"/>
      <c r="GXD187" s="250"/>
      <c r="GXE187" s="250"/>
      <c r="GXF187" s="250"/>
      <c r="GXG187" s="250"/>
      <c r="GXH187" s="250"/>
      <c r="GXI187" s="250"/>
      <c r="GXJ187" s="250"/>
      <c r="GXK187" s="250"/>
      <c r="GXL187" s="250"/>
      <c r="GXM187" s="250"/>
      <c r="GXN187" s="250"/>
      <c r="GXO187" s="250"/>
      <c r="GXP187" s="250"/>
      <c r="GXQ187" s="250"/>
      <c r="GXR187" s="250"/>
      <c r="GXS187" s="250"/>
      <c r="GXT187" s="250"/>
      <c r="GXU187" s="250"/>
      <c r="GXV187" s="250"/>
      <c r="GXW187" s="250"/>
      <c r="GXX187" s="250"/>
      <c r="GXY187" s="250"/>
      <c r="GXZ187" s="250"/>
      <c r="GYA187" s="250"/>
      <c r="GYB187" s="250"/>
      <c r="GYC187" s="250"/>
      <c r="GYD187" s="250"/>
      <c r="GYE187" s="250"/>
      <c r="GYF187" s="250"/>
      <c r="GYG187" s="250"/>
      <c r="GYH187" s="250"/>
      <c r="GYI187" s="250"/>
      <c r="GYJ187" s="250"/>
      <c r="GYK187" s="250"/>
      <c r="GYL187" s="250"/>
      <c r="GYM187" s="250"/>
      <c r="GYN187" s="250"/>
      <c r="GYO187" s="250"/>
      <c r="GYP187" s="250"/>
      <c r="GYQ187" s="250"/>
      <c r="GYR187" s="250"/>
      <c r="GYS187" s="250"/>
      <c r="GYT187" s="250"/>
      <c r="GYU187" s="250"/>
      <c r="GYV187" s="250"/>
      <c r="GYW187" s="250"/>
      <c r="GYX187" s="250"/>
      <c r="GYY187" s="250"/>
      <c r="GYZ187" s="250"/>
      <c r="GZA187" s="250"/>
      <c r="GZB187" s="250"/>
      <c r="GZC187" s="250"/>
      <c r="GZD187" s="250"/>
      <c r="GZE187" s="250"/>
      <c r="GZF187" s="250"/>
      <c r="GZG187" s="250"/>
      <c r="GZH187" s="250"/>
      <c r="GZI187" s="250"/>
      <c r="GZJ187" s="250"/>
      <c r="GZK187" s="250"/>
      <c r="GZL187" s="250"/>
      <c r="GZM187" s="250"/>
      <c r="GZN187" s="250"/>
      <c r="GZO187" s="250"/>
      <c r="GZP187" s="250"/>
      <c r="GZQ187" s="250"/>
      <c r="GZR187" s="250"/>
      <c r="GZS187" s="250"/>
      <c r="GZT187" s="250"/>
      <c r="GZU187" s="250"/>
      <c r="GZV187" s="250"/>
      <c r="GZW187" s="250"/>
      <c r="GZX187" s="250"/>
      <c r="GZY187" s="250"/>
      <c r="GZZ187" s="250"/>
      <c r="HAA187" s="250"/>
      <c r="HAB187" s="250"/>
      <c r="HAC187" s="250"/>
      <c r="HAD187" s="250"/>
      <c r="HAE187" s="250"/>
      <c r="HAF187" s="250"/>
      <c r="HAG187" s="250"/>
      <c r="HAH187" s="250"/>
      <c r="HAI187" s="250"/>
      <c r="HAJ187" s="250"/>
      <c r="HAK187" s="250"/>
      <c r="HAL187" s="250"/>
      <c r="HAM187" s="250"/>
      <c r="HAN187" s="250"/>
      <c r="HAO187" s="250"/>
      <c r="HAP187" s="250"/>
      <c r="HAQ187" s="250"/>
      <c r="HAR187" s="250"/>
      <c r="HAS187" s="250"/>
      <c r="HAT187" s="250"/>
      <c r="HAU187" s="250"/>
      <c r="HAV187" s="250"/>
      <c r="HAW187" s="250"/>
      <c r="HAX187" s="250"/>
      <c r="HAY187" s="250"/>
      <c r="HAZ187" s="250"/>
      <c r="HBA187" s="250"/>
      <c r="HBB187" s="250"/>
      <c r="HBC187" s="250"/>
      <c r="HBD187" s="250"/>
      <c r="HBE187" s="250"/>
      <c r="HBF187" s="250"/>
      <c r="HBG187" s="250"/>
      <c r="HBH187" s="250"/>
      <c r="HBI187" s="250"/>
      <c r="HBJ187" s="250"/>
      <c r="HBK187" s="250"/>
      <c r="HBL187" s="250"/>
      <c r="HBM187" s="250"/>
      <c r="HBN187" s="250"/>
      <c r="HBO187" s="250"/>
      <c r="HBP187" s="250"/>
      <c r="HBQ187" s="250"/>
      <c r="HBR187" s="250"/>
      <c r="HBS187" s="250"/>
      <c r="HBT187" s="250"/>
      <c r="HBU187" s="250"/>
      <c r="HBV187" s="250"/>
      <c r="HBW187" s="250"/>
      <c r="HBX187" s="250"/>
      <c r="HBY187" s="250"/>
      <c r="HBZ187" s="250"/>
      <c r="HCA187" s="250"/>
      <c r="HCB187" s="250"/>
      <c r="HCC187" s="250"/>
      <c r="HCD187" s="250"/>
      <c r="HCE187" s="250"/>
      <c r="HCF187" s="250"/>
      <c r="HCG187" s="250"/>
      <c r="HCH187" s="250"/>
      <c r="HCI187" s="250"/>
      <c r="HCJ187" s="250"/>
      <c r="HCK187" s="250"/>
      <c r="HCL187" s="250"/>
      <c r="HCM187" s="250"/>
      <c r="HCN187" s="250"/>
      <c r="HCO187" s="250"/>
      <c r="HCP187" s="250"/>
      <c r="HCQ187" s="250"/>
      <c r="HCR187" s="250"/>
      <c r="HCS187" s="250"/>
      <c r="HCT187" s="250"/>
      <c r="HCU187" s="250"/>
      <c r="HCV187" s="250"/>
      <c r="HCW187" s="250"/>
      <c r="HCX187" s="250"/>
      <c r="HCY187" s="250"/>
      <c r="HCZ187" s="250"/>
      <c r="HDA187" s="250"/>
      <c r="HDB187" s="250"/>
      <c r="HDC187" s="250"/>
      <c r="HDD187" s="250"/>
      <c r="HDE187" s="250"/>
      <c r="HDF187" s="250"/>
      <c r="HDG187" s="250"/>
      <c r="HDH187" s="250"/>
      <c r="HDI187" s="250"/>
      <c r="HDJ187" s="250"/>
      <c r="HDK187" s="250"/>
      <c r="HDL187" s="250"/>
      <c r="HDM187" s="250"/>
      <c r="HDN187" s="250"/>
      <c r="HDO187" s="250"/>
      <c r="HDP187" s="250"/>
      <c r="HDQ187" s="250"/>
      <c r="HDR187" s="250"/>
      <c r="HDS187" s="250"/>
      <c r="HDT187" s="250"/>
      <c r="HDU187" s="250"/>
      <c r="HDV187" s="250"/>
      <c r="HDW187" s="250"/>
      <c r="HDX187" s="250"/>
      <c r="HDY187" s="250"/>
      <c r="HDZ187" s="250"/>
      <c r="HEA187" s="250"/>
      <c r="HEB187" s="250"/>
      <c r="HEC187" s="250"/>
      <c r="HED187" s="250"/>
      <c r="HEE187" s="250"/>
      <c r="HEF187" s="250"/>
      <c r="HEG187" s="250"/>
      <c r="HEH187" s="250"/>
      <c r="HEI187" s="250"/>
      <c r="HEJ187" s="250"/>
      <c r="HEK187" s="250"/>
      <c r="HEL187" s="250"/>
      <c r="HEM187" s="250"/>
      <c r="HEN187" s="250"/>
      <c r="HEO187" s="250"/>
      <c r="HEP187" s="250"/>
      <c r="HEQ187" s="250"/>
      <c r="HER187" s="250"/>
      <c r="HES187" s="250"/>
      <c r="HET187" s="250"/>
      <c r="HEU187" s="250"/>
      <c r="HEV187" s="250"/>
      <c r="HEW187" s="250"/>
      <c r="HEX187" s="250"/>
      <c r="HEY187" s="250"/>
      <c r="HEZ187" s="250"/>
      <c r="HFA187" s="250"/>
      <c r="HFB187" s="250"/>
      <c r="HFC187" s="250"/>
      <c r="HFD187" s="250"/>
      <c r="HFE187" s="250"/>
      <c r="HFF187" s="250"/>
      <c r="HFG187" s="250"/>
      <c r="HFH187" s="250"/>
      <c r="HFI187" s="250"/>
      <c r="HFJ187" s="250"/>
      <c r="HFK187" s="250"/>
      <c r="HFL187" s="250"/>
      <c r="HFM187" s="250"/>
      <c r="HFN187" s="250"/>
      <c r="HFO187" s="250"/>
      <c r="HFP187" s="250"/>
      <c r="HFQ187" s="250"/>
      <c r="HFR187" s="250"/>
      <c r="HFS187" s="250"/>
      <c r="HFT187" s="250"/>
      <c r="HFU187" s="250"/>
      <c r="HFV187" s="250"/>
      <c r="HFW187" s="250"/>
      <c r="HFX187" s="250"/>
      <c r="HFY187" s="250"/>
      <c r="HFZ187" s="250"/>
      <c r="HGA187" s="250"/>
      <c r="HGB187" s="250"/>
      <c r="HGC187" s="250"/>
      <c r="HGD187" s="250"/>
      <c r="HGE187" s="250"/>
      <c r="HGF187" s="250"/>
      <c r="HGG187" s="250"/>
      <c r="HGH187" s="250"/>
      <c r="HGI187" s="250"/>
      <c r="HGJ187" s="250"/>
      <c r="HGK187" s="250"/>
      <c r="HGL187" s="250"/>
      <c r="HGM187" s="250"/>
      <c r="HGN187" s="250"/>
      <c r="HGO187" s="250"/>
      <c r="HGP187" s="250"/>
      <c r="HGQ187" s="250"/>
      <c r="HGR187" s="250"/>
      <c r="HGS187" s="250"/>
      <c r="HGT187" s="250"/>
      <c r="HGU187" s="250"/>
      <c r="HGV187" s="250"/>
      <c r="HGW187" s="250"/>
      <c r="HGX187" s="250"/>
      <c r="HGY187" s="250"/>
      <c r="HGZ187" s="250"/>
      <c r="HHA187" s="250"/>
      <c r="HHB187" s="250"/>
      <c r="HHC187" s="250"/>
      <c r="HHD187" s="250"/>
      <c r="HHE187" s="250"/>
      <c r="HHF187" s="250"/>
      <c r="HHG187" s="250"/>
      <c r="HHH187" s="250"/>
      <c r="HHI187" s="250"/>
      <c r="HHJ187" s="250"/>
      <c r="HHK187" s="250"/>
      <c r="HHL187" s="250"/>
      <c r="HHM187" s="250"/>
      <c r="HHN187" s="250"/>
      <c r="HHO187" s="250"/>
      <c r="HHP187" s="250"/>
      <c r="HHQ187" s="250"/>
      <c r="HHR187" s="250"/>
      <c r="HHS187" s="250"/>
      <c r="HHT187" s="250"/>
      <c r="HHU187" s="250"/>
      <c r="HHV187" s="250"/>
      <c r="HHW187" s="250"/>
      <c r="HHX187" s="250"/>
      <c r="HHY187" s="250"/>
      <c r="HHZ187" s="250"/>
      <c r="HIA187" s="250"/>
      <c r="HIB187" s="250"/>
      <c r="HIC187" s="250"/>
      <c r="HID187" s="250"/>
      <c r="HIE187" s="250"/>
      <c r="HIF187" s="250"/>
      <c r="HIG187" s="250"/>
      <c r="HIH187" s="250"/>
      <c r="HII187" s="250"/>
      <c r="HIJ187" s="250"/>
      <c r="HIK187" s="250"/>
      <c r="HIL187" s="250"/>
      <c r="HIM187" s="250"/>
      <c r="HIN187" s="250"/>
      <c r="HIO187" s="250"/>
      <c r="HIP187" s="250"/>
      <c r="HIQ187" s="250"/>
      <c r="HIR187" s="250"/>
      <c r="HIS187" s="250"/>
      <c r="HIT187" s="250"/>
      <c r="HIU187" s="250"/>
      <c r="HIV187" s="250"/>
      <c r="HIW187" s="250"/>
      <c r="HIX187" s="250"/>
      <c r="HIY187" s="250"/>
      <c r="HIZ187" s="250"/>
      <c r="HJA187" s="250"/>
      <c r="HJB187" s="250"/>
      <c r="HJC187" s="250"/>
      <c r="HJD187" s="250"/>
      <c r="HJE187" s="250"/>
      <c r="HJF187" s="250"/>
      <c r="HJG187" s="250"/>
      <c r="HJH187" s="250"/>
      <c r="HJI187" s="250"/>
      <c r="HJJ187" s="250"/>
      <c r="HJK187" s="250"/>
      <c r="HJL187" s="250"/>
      <c r="HJM187" s="250"/>
      <c r="HJN187" s="250"/>
      <c r="HJO187" s="250"/>
      <c r="HJP187" s="250"/>
      <c r="HJQ187" s="250"/>
      <c r="HJR187" s="250"/>
      <c r="HJS187" s="250"/>
      <c r="HJT187" s="250"/>
      <c r="HJU187" s="250"/>
      <c r="HJV187" s="250"/>
      <c r="HJW187" s="250"/>
      <c r="HJX187" s="250"/>
      <c r="HJY187" s="250"/>
      <c r="HJZ187" s="250"/>
      <c r="HKA187" s="250"/>
      <c r="HKB187" s="250"/>
      <c r="HKC187" s="250"/>
      <c r="HKD187" s="250"/>
      <c r="HKE187" s="250"/>
      <c r="HKF187" s="250"/>
      <c r="HKG187" s="250"/>
      <c r="HKH187" s="250"/>
      <c r="HKI187" s="250"/>
      <c r="HKJ187" s="250"/>
      <c r="HKK187" s="250"/>
      <c r="HKL187" s="250"/>
      <c r="HKM187" s="250"/>
      <c r="HKN187" s="250"/>
      <c r="HKO187" s="250"/>
      <c r="HKP187" s="250"/>
      <c r="HKQ187" s="250"/>
      <c r="HKR187" s="250"/>
      <c r="HKS187" s="250"/>
      <c r="HKT187" s="250"/>
      <c r="HKU187" s="250"/>
      <c r="HKV187" s="250"/>
      <c r="HKW187" s="250"/>
      <c r="HKX187" s="250"/>
      <c r="HKY187" s="250"/>
      <c r="HKZ187" s="250"/>
      <c r="HLA187" s="250"/>
      <c r="HLB187" s="250"/>
      <c r="HLC187" s="250"/>
      <c r="HLD187" s="250"/>
      <c r="HLE187" s="250"/>
      <c r="HLF187" s="250"/>
      <c r="HLG187" s="250"/>
      <c r="HLH187" s="250"/>
      <c r="HLI187" s="250"/>
      <c r="HLJ187" s="250"/>
      <c r="HLK187" s="250"/>
      <c r="HLL187" s="250"/>
      <c r="HLM187" s="250"/>
      <c r="HLN187" s="250"/>
      <c r="HLO187" s="250"/>
      <c r="HLP187" s="250"/>
      <c r="HLQ187" s="250"/>
      <c r="HLR187" s="250"/>
      <c r="HLS187" s="250"/>
      <c r="HLT187" s="250"/>
      <c r="HLU187" s="250"/>
      <c r="HLV187" s="250"/>
      <c r="HLW187" s="250"/>
      <c r="HLX187" s="250"/>
      <c r="HLY187" s="250"/>
      <c r="HLZ187" s="250"/>
      <c r="HMA187" s="250"/>
      <c r="HMB187" s="250"/>
      <c r="HMC187" s="250"/>
      <c r="HMD187" s="250"/>
      <c r="HME187" s="250"/>
      <c r="HMF187" s="250"/>
      <c r="HMG187" s="250"/>
      <c r="HMH187" s="250"/>
      <c r="HMI187" s="250"/>
      <c r="HMJ187" s="250"/>
      <c r="HMK187" s="250"/>
      <c r="HML187" s="250"/>
      <c r="HMM187" s="250"/>
      <c r="HMN187" s="250"/>
      <c r="HMO187" s="250"/>
      <c r="HMP187" s="250"/>
      <c r="HMQ187" s="250"/>
      <c r="HMR187" s="250"/>
      <c r="HMS187" s="250"/>
      <c r="HMT187" s="250"/>
      <c r="HMU187" s="250"/>
      <c r="HMV187" s="250"/>
      <c r="HMW187" s="250"/>
      <c r="HMX187" s="250"/>
      <c r="HMY187" s="250"/>
      <c r="HMZ187" s="250"/>
      <c r="HNA187" s="250"/>
      <c r="HNB187" s="250"/>
      <c r="HNC187" s="250"/>
      <c r="HND187" s="250"/>
      <c r="HNE187" s="250"/>
      <c r="HNF187" s="250"/>
      <c r="HNG187" s="250"/>
      <c r="HNH187" s="250"/>
      <c r="HNI187" s="250"/>
      <c r="HNJ187" s="250"/>
      <c r="HNK187" s="250"/>
      <c r="HNL187" s="250"/>
      <c r="HNM187" s="250"/>
      <c r="HNN187" s="250"/>
      <c r="HNO187" s="250"/>
      <c r="HNP187" s="250"/>
      <c r="HNQ187" s="250"/>
      <c r="HNR187" s="250"/>
      <c r="HNS187" s="250"/>
      <c r="HNT187" s="250"/>
      <c r="HNU187" s="250"/>
      <c r="HNV187" s="250"/>
      <c r="HNW187" s="250"/>
      <c r="HNX187" s="250"/>
      <c r="HNY187" s="250"/>
      <c r="HNZ187" s="250"/>
      <c r="HOA187" s="250"/>
      <c r="HOB187" s="250"/>
      <c r="HOC187" s="250"/>
      <c r="HOD187" s="250"/>
      <c r="HOE187" s="250"/>
      <c r="HOF187" s="250"/>
      <c r="HOG187" s="250"/>
      <c r="HOH187" s="250"/>
      <c r="HOI187" s="250"/>
      <c r="HOJ187" s="250"/>
      <c r="HOK187" s="250"/>
      <c r="HOL187" s="250"/>
      <c r="HOM187" s="250"/>
      <c r="HON187" s="250"/>
      <c r="HOO187" s="250"/>
      <c r="HOP187" s="250"/>
      <c r="HOQ187" s="250"/>
      <c r="HOR187" s="250"/>
      <c r="HOS187" s="250"/>
      <c r="HOT187" s="250"/>
      <c r="HOU187" s="250"/>
      <c r="HOV187" s="250"/>
      <c r="HOW187" s="250"/>
      <c r="HOX187" s="250"/>
      <c r="HOY187" s="250"/>
      <c r="HOZ187" s="250"/>
      <c r="HPA187" s="250"/>
      <c r="HPB187" s="250"/>
      <c r="HPC187" s="250"/>
      <c r="HPD187" s="250"/>
      <c r="HPE187" s="250"/>
      <c r="HPF187" s="250"/>
      <c r="HPG187" s="250"/>
      <c r="HPH187" s="250"/>
      <c r="HPI187" s="250"/>
      <c r="HPJ187" s="250"/>
      <c r="HPK187" s="250"/>
      <c r="HPL187" s="250"/>
      <c r="HPM187" s="250"/>
      <c r="HPN187" s="250"/>
      <c r="HPO187" s="250"/>
      <c r="HPP187" s="250"/>
      <c r="HPQ187" s="250"/>
      <c r="HPR187" s="250"/>
      <c r="HPS187" s="250"/>
      <c r="HPT187" s="250"/>
      <c r="HPU187" s="250"/>
      <c r="HPV187" s="250"/>
      <c r="HPW187" s="250"/>
      <c r="HPX187" s="250"/>
      <c r="HPY187" s="250"/>
      <c r="HPZ187" s="250"/>
      <c r="HQA187" s="250"/>
      <c r="HQB187" s="250"/>
      <c r="HQC187" s="250"/>
      <c r="HQD187" s="250"/>
      <c r="HQE187" s="250"/>
      <c r="HQF187" s="250"/>
      <c r="HQG187" s="250"/>
      <c r="HQH187" s="250"/>
      <c r="HQI187" s="250"/>
      <c r="HQJ187" s="250"/>
      <c r="HQK187" s="250"/>
      <c r="HQL187" s="250"/>
      <c r="HQM187" s="250"/>
      <c r="HQN187" s="250"/>
      <c r="HQO187" s="250"/>
      <c r="HQP187" s="250"/>
      <c r="HQQ187" s="250"/>
      <c r="HQR187" s="250"/>
      <c r="HQS187" s="250"/>
      <c r="HQT187" s="250"/>
      <c r="HQU187" s="250"/>
      <c r="HQV187" s="250"/>
      <c r="HQW187" s="250"/>
      <c r="HQX187" s="250"/>
      <c r="HQY187" s="250"/>
      <c r="HQZ187" s="250"/>
      <c r="HRA187" s="250"/>
      <c r="HRB187" s="250"/>
      <c r="HRC187" s="250"/>
      <c r="HRD187" s="250"/>
      <c r="HRE187" s="250"/>
      <c r="HRF187" s="250"/>
      <c r="HRG187" s="250"/>
      <c r="HRH187" s="250"/>
      <c r="HRI187" s="250"/>
      <c r="HRJ187" s="250"/>
      <c r="HRK187" s="250"/>
      <c r="HRL187" s="250"/>
      <c r="HRM187" s="250"/>
      <c r="HRN187" s="250"/>
      <c r="HRO187" s="250"/>
      <c r="HRP187" s="250"/>
      <c r="HRQ187" s="250"/>
      <c r="HRR187" s="250"/>
      <c r="HRS187" s="250"/>
      <c r="HRT187" s="250"/>
      <c r="HRU187" s="250"/>
      <c r="HRV187" s="250"/>
      <c r="HRW187" s="250"/>
      <c r="HRX187" s="250"/>
      <c r="HRY187" s="250"/>
      <c r="HRZ187" s="250"/>
      <c r="HSA187" s="250"/>
      <c r="HSB187" s="250"/>
      <c r="HSC187" s="250"/>
      <c r="HSD187" s="250"/>
      <c r="HSE187" s="250"/>
      <c r="HSF187" s="250"/>
      <c r="HSG187" s="250"/>
      <c r="HSH187" s="250"/>
      <c r="HSI187" s="250"/>
      <c r="HSJ187" s="250"/>
      <c r="HSK187" s="250"/>
      <c r="HSL187" s="250"/>
      <c r="HSM187" s="250"/>
      <c r="HSN187" s="250"/>
      <c r="HSO187" s="250"/>
      <c r="HSP187" s="250"/>
      <c r="HSQ187" s="250"/>
      <c r="HSR187" s="250"/>
      <c r="HSS187" s="250"/>
      <c r="HST187" s="250"/>
      <c r="HSU187" s="250"/>
      <c r="HSV187" s="250"/>
      <c r="HSW187" s="250"/>
      <c r="HSX187" s="250"/>
      <c r="HSY187" s="250"/>
      <c r="HSZ187" s="250"/>
      <c r="HTA187" s="250"/>
      <c r="HTB187" s="250"/>
      <c r="HTC187" s="250"/>
      <c r="HTD187" s="250"/>
      <c r="HTE187" s="250"/>
      <c r="HTF187" s="250"/>
      <c r="HTG187" s="250"/>
      <c r="HTH187" s="250"/>
      <c r="HTI187" s="250"/>
      <c r="HTJ187" s="250"/>
      <c r="HTK187" s="250"/>
      <c r="HTL187" s="250"/>
      <c r="HTM187" s="250"/>
      <c r="HTN187" s="250"/>
      <c r="HTO187" s="250"/>
      <c r="HTP187" s="250"/>
      <c r="HTQ187" s="250"/>
      <c r="HTR187" s="250"/>
      <c r="HTS187" s="250"/>
      <c r="HTT187" s="250"/>
      <c r="HTU187" s="250"/>
      <c r="HTV187" s="250"/>
      <c r="HTW187" s="250"/>
      <c r="HTX187" s="250"/>
      <c r="HTY187" s="250"/>
      <c r="HTZ187" s="250"/>
      <c r="HUA187" s="250"/>
      <c r="HUB187" s="250"/>
      <c r="HUC187" s="250"/>
      <c r="HUD187" s="250"/>
      <c r="HUE187" s="250"/>
      <c r="HUF187" s="250"/>
      <c r="HUG187" s="250"/>
      <c r="HUH187" s="250"/>
      <c r="HUI187" s="250"/>
      <c r="HUJ187" s="250"/>
      <c r="HUK187" s="250"/>
      <c r="HUL187" s="250"/>
      <c r="HUM187" s="250"/>
      <c r="HUN187" s="250"/>
      <c r="HUO187" s="250"/>
      <c r="HUP187" s="250"/>
      <c r="HUQ187" s="250"/>
      <c r="HUR187" s="250"/>
      <c r="HUS187" s="250"/>
      <c r="HUT187" s="250"/>
      <c r="HUU187" s="250"/>
      <c r="HUV187" s="250"/>
      <c r="HUW187" s="250"/>
      <c r="HUX187" s="250"/>
      <c r="HUY187" s="250"/>
      <c r="HUZ187" s="250"/>
      <c r="HVA187" s="250"/>
      <c r="HVB187" s="250"/>
      <c r="HVC187" s="250"/>
      <c r="HVD187" s="250"/>
      <c r="HVE187" s="250"/>
      <c r="HVF187" s="250"/>
      <c r="HVG187" s="250"/>
      <c r="HVH187" s="250"/>
      <c r="HVI187" s="250"/>
      <c r="HVJ187" s="250"/>
      <c r="HVK187" s="250"/>
      <c r="HVL187" s="250"/>
      <c r="HVM187" s="250"/>
      <c r="HVN187" s="250"/>
      <c r="HVO187" s="250"/>
      <c r="HVP187" s="250"/>
      <c r="HVQ187" s="250"/>
      <c r="HVR187" s="250"/>
      <c r="HVS187" s="250"/>
      <c r="HVT187" s="250"/>
      <c r="HVU187" s="250"/>
      <c r="HVV187" s="250"/>
      <c r="HVW187" s="250"/>
      <c r="HVX187" s="250"/>
      <c r="HVY187" s="250"/>
      <c r="HVZ187" s="250"/>
      <c r="HWA187" s="250"/>
      <c r="HWB187" s="250"/>
      <c r="HWC187" s="250"/>
      <c r="HWD187" s="250"/>
      <c r="HWE187" s="250"/>
      <c r="HWF187" s="250"/>
      <c r="HWG187" s="250"/>
      <c r="HWH187" s="250"/>
      <c r="HWI187" s="250"/>
      <c r="HWJ187" s="250"/>
      <c r="HWK187" s="250"/>
      <c r="HWL187" s="250"/>
      <c r="HWM187" s="250"/>
      <c r="HWN187" s="250"/>
      <c r="HWO187" s="250"/>
      <c r="HWP187" s="250"/>
      <c r="HWQ187" s="250"/>
      <c r="HWR187" s="250"/>
      <c r="HWS187" s="250"/>
      <c r="HWT187" s="250"/>
      <c r="HWU187" s="250"/>
      <c r="HWV187" s="250"/>
      <c r="HWW187" s="250"/>
      <c r="HWX187" s="250"/>
      <c r="HWY187" s="250"/>
      <c r="HWZ187" s="250"/>
      <c r="HXA187" s="250"/>
      <c r="HXB187" s="250"/>
      <c r="HXC187" s="250"/>
      <c r="HXD187" s="250"/>
      <c r="HXE187" s="250"/>
      <c r="HXF187" s="250"/>
      <c r="HXG187" s="250"/>
      <c r="HXH187" s="250"/>
      <c r="HXI187" s="250"/>
      <c r="HXJ187" s="250"/>
      <c r="HXK187" s="250"/>
      <c r="HXL187" s="250"/>
      <c r="HXM187" s="250"/>
      <c r="HXN187" s="250"/>
      <c r="HXO187" s="250"/>
      <c r="HXP187" s="250"/>
      <c r="HXQ187" s="250"/>
      <c r="HXR187" s="250"/>
      <c r="HXS187" s="250"/>
      <c r="HXT187" s="250"/>
      <c r="HXU187" s="250"/>
      <c r="HXV187" s="250"/>
      <c r="HXW187" s="250"/>
      <c r="HXX187" s="250"/>
      <c r="HXY187" s="250"/>
      <c r="HXZ187" s="250"/>
      <c r="HYA187" s="250"/>
      <c r="HYB187" s="250"/>
      <c r="HYC187" s="250"/>
      <c r="HYD187" s="250"/>
      <c r="HYE187" s="250"/>
      <c r="HYF187" s="250"/>
      <c r="HYG187" s="250"/>
      <c r="HYH187" s="250"/>
      <c r="HYI187" s="250"/>
      <c r="HYJ187" s="250"/>
      <c r="HYK187" s="250"/>
      <c r="HYL187" s="250"/>
      <c r="HYM187" s="250"/>
      <c r="HYN187" s="250"/>
      <c r="HYO187" s="250"/>
      <c r="HYP187" s="250"/>
      <c r="HYQ187" s="250"/>
      <c r="HYR187" s="250"/>
      <c r="HYS187" s="250"/>
      <c r="HYT187" s="250"/>
      <c r="HYU187" s="250"/>
      <c r="HYV187" s="250"/>
      <c r="HYW187" s="250"/>
      <c r="HYX187" s="250"/>
      <c r="HYY187" s="250"/>
      <c r="HYZ187" s="250"/>
      <c r="HZA187" s="250"/>
      <c r="HZB187" s="250"/>
      <c r="HZC187" s="250"/>
      <c r="HZD187" s="250"/>
      <c r="HZE187" s="250"/>
      <c r="HZF187" s="250"/>
      <c r="HZG187" s="250"/>
      <c r="HZH187" s="250"/>
      <c r="HZI187" s="250"/>
      <c r="HZJ187" s="250"/>
      <c r="HZK187" s="250"/>
      <c r="HZL187" s="250"/>
      <c r="HZM187" s="250"/>
      <c r="HZN187" s="250"/>
      <c r="HZO187" s="250"/>
      <c r="HZP187" s="250"/>
      <c r="HZQ187" s="250"/>
      <c r="HZR187" s="250"/>
      <c r="HZS187" s="250"/>
      <c r="HZT187" s="250"/>
      <c r="HZU187" s="250"/>
      <c r="HZV187" s="250"/>
      <c r="HZW187" s="250"/>
      <c r="HZX187" s="250"/>
      <c r="HZY187" s="250"/>
      <c r="HZZ187" s="250"/>
      <c r="IAA187" s="250"/>
      <c r="IAB187" s="250"/>
      <c r="IAC187" s="250"/>
      <c r="IAD187" s="250"/>
      <c r="IAE187" s="250"/>
      <c r="IAF187" s="250"/>
      <c r="IAG187" s="250"/>
      <c r="IAH187" s="250"/>
      <c r="IAI187" s="250"/>
      <c r="IAJ187" s="250"/>
      <c r="IAK187" s="250"/>
      <c r="IAL187" s="250"/>
      <c r="IAM187" s="250"/>
      <c r="IAN187" s="250"/>
      <c r="IAO187" s="250"/>
      <c r="IAP187" s="250"/>
      <c r="IAQ187" s="250"/>
      <c r="IAR187" s="250"/>
      <c r="IAS187" s="250"/>
      <c r="IAT187" s="250"/>
      <c r="IAU187" s="250"/>
      <c r="IAV187" s="250"/>
      <c r="IAW187" s="250"/>
      <c r="IAX187" s="250"/>
      <c r="IAY187" s="250"/>
      <c r="IAZ187" s="250"/>
      <c r="IBA187" s="250"/>
      <c r="IBB187" s="250"/>
      <c r="IBC187" s="250"/>
      <c r="IBD187" s="250"/>
      <c r="IBE187" s="250"/>
      <c r="IBF187" s="250"/>
      <c r="IBG187" s="250"/>
      <c r="IBH187" s="250"/>
      <c r="IBI187" s="250"/>
      <c r="IBJ187" s="250"/>
      <c r="IBK187" s="250"/>
      <c r="IBL187" s="250"/>
      <c r="IBM187" s="250"/>
      <c r="IBN187" s="250"/>
      <c r="IBO187" s="250"/>
      <c r="IBP187" s="250"/>
      <c r="IBQ187" s="250"/>
      <c r="IBR187" s="250"/>
      <c r="IBS187" s="250"/>
      <c r="IBT187" s="250"/>
      <c r="IBU187" s="250"/>
      <c r="IBV187" s="250"/>
      <c r="IBW187" s="250"/>
      <c r="IBX187" s="250"/>
      <c r="IBY187" s="250"/>
      <c r="IBZ187" s="250"/>
      <c r="ICA187" s="250"/>
      <c r="ICB187" s="250"/>
      <c r="ICC187" s="250"/>
      <c r="ICD187" s="250"/>
      <c r="ICE187" s="250"/>
      <c r="ICF187" s="250"/>
      <c r="ICG187" s="250"/>
      <c r="ICH187" s="250"/>
      <c r="ICI187" s="250"/>
      <c r="ICJ187" s="250"/>
      <c r="ICK187" s="250"/>
      <c r="ICL187" s="250"/>
      <c r="ICM187" s="250"/>
      <c r="ICN187" s="250"/>
      <c r="ICO187" s="250"/>
      <c r="ICP187" s="250"/>
      <c r="ICQ187" s="250"/>
      <c r="ICR187" s="250"/>
      <c r="ICS187" s="250"/>
      <c r="ICT187" s="250"/>
      <c r="ICU187" s="250"/>
      <c r="ICV187" s="250"/>
      <c r="ICW187" s="250"/>
      <c r="ICX187" s="250"/>
      <c r="ICY187" s="250"/>
      <c r="ICZ187" s="250"/>
      <c r="IDA187" s="250"/>
      <c r="IDB187" s="250"/>
      <c r="IDC187" s="250"/>
      <c r="IDD187" s="250"/>
      <c r="IDE187" s="250"/>
      <c r="IDF187" s="250"/>
      <c r="IDG187" s="250"/>
      <c r="IDH187" s="250"/>
      <c r="IDI187" s="250"/>
      <c r="IDJ187" s="250"/>
      <c r="IDK187" s="250"/>
      <c r="IDL187" s="250"/>
      <c r="IDM187" s="250"/>
      <c r="IDN187" s="250"/>
      <c r="IDO187" s="250"/>
      <c r="IDP187" s="250"/>
      <c r="IDQ187" s="250"/>
      <c r="IDR187" s="250"/>
      <c r="IDS187" s="250"/>
      <c r="IDT187" s="250"/>
      <c r="IDU187" s="250"/>
      <c r="IDV187" s="250"/>
      <c r="IDW187" s="250"/>
      <c r="IDX187" s="250"/>
      <c r="IDY187" s="250"/>
      <c r="IDZ187" s="250"/>
      <c r="IEA187" s="250"/>
      <c r="IEB187" s="250"/>
      <c r="IEC187" s="250"/>
      <c r="IED187" s="250"/>
      <c r="IEE187" s="250"/>
      <c r="IEF187" s="250"/>
      <c r="IEG187" s="250"/>
      <c r="IEH187" s="250"/>
      <c r="IEI187" s="250"/>
      <c r="IEJ187" s="250"/>
      <c r="IEK187" s="250"/>
      <c r="IEL187" s="250"/>
      <c r="IEM187" s="250"/>
      <c r="IEN187" s="250"/>
      <c r="IEO187" s="250"/>
      <c r="IEP187" s="250"/>
      <c r="IEQ187" s="250"/>
      <c r="IER187" s="250"/>
      <c r="IES187" s="250"/>
      <c r="IET187" s="250"/>
      <c r="IEU187" s="250"/>
      <c r="IEV187" s="250"/>
      <c r="IEW187" s="250"/>
      <c r="IEX187" s="250"/>
      <c r="IEY187" s="250"/>
      <c r="IEZ187" s="250"/>
      <c r="IFA187" s="250"/>
      <c r="IFB187" s="250"/>
      <c r="IFC187" s="250"/>
      <c r="IFD187" s="250"/>
      <c r="IFE187" s="250"/>
      <c r="IFF187" s="250"/>
      <c r="IFG187" s="250"/>
      <c r="IFH187" s="250"/>
      <c r="IFI187" s="250"/>
      <c r="IFJ187" s="250"/>
      <c r="IFK187" s="250"/>
      <c r="IFL187" s="250"/>
      <c r="IFM187" s="250"/>
      <c r="IFN187" s="250"/>
      <c r="IFO187" s="250"/>
      <c r="IFP187" s="250"/>
      <c r="IFQ187" s="250"/>
      <c r="IFR187" s="250"/>
      <c r="IFS187" s="250"/>
      <c r="IFT187" s="250"/>
      <c r="IFU187" s="250"/>
      <c r="IFV187" s="250"/>
      <c r="IFW187" s="250"/>
      <c r="IFX187" s="250"/>
      <c r="IFY187" s="250"/>
      <c r="IFZ187" s="250"/>
      <c r="IGA187" s="250"/>
      <c r="IGB187" s="250"/>
      <c r="IGC187" s="250"/>
      <c r="IGD187" s="250"/>
      <c r="IGE187" s="250"/>
      <c r="IGF187" s="250"/>
      <c r="IGG187" s="250"/>
      <c r="IGH187" s="250"/>
      <c r="IGI187" s="250"/>
      <c r="IGJ187" s="250"/>
      <c r="IGK187" s="250"/>
      <c r="IGL187" s="250"/>
      <c r="IGM187" s="250"/>
      <c r="IGN187" s="250"/>
      <c r="IGO187" s="250"/>
      <c r="IGP187" s="250"/>
      <c r="IGQ187" s="250"/>
      <c r="IGR187" s="250"/>
      <c r="IGS187" s="250"/>
      <c r="IGT187" s="250"/>
      <c r="IGU187" s="250"/>
      <c r="IGV187" s="250"/>
      <c r="IGW187" s="250"/>
      <c r="IGX187" s="250"/>
      <c r="IGY187" s="250"/>
      <c r="IGZ187" s="250"/>
      <c r="IHA187" s="250"/>
      <c r="IHB187" s="250"/>
      <c r="IHC187" s="250"/>
      <c r="IHD187" s="250"/>
      <c r="IHE187" s="250"/>
      <c r="IHF187" s="250"/>
      <c r="IHG187" s="250"/>
      <c r="IHH187" s="250"/>
      <c r="IHI187" s="250"/>
      <c r="IHJ187" s="250"/>
      <c r="IHK187" s="250"/>
      <c r="IHL187" s="250"/>
      <c r="IHM187" s="250"/>
      <c r="IHN187" s="250"/>
      <c r="IHO187" s="250"/>
      <c r="IHP187" s="250"/>
      <c r="IHQ187" s="250"/>
      <c r="IHR187" s="250"/>
      <c r="IHS187" s="250"/>
      <c r="IHT187" s="250"/>
      <c r="IHU187" s="250"/>
      <c r="IHV187" s="250"/>
      <c r="IHW187" s="250"/>
      <c r="IHX187" s="250"/>
      <c r="IHY187" s="250"/>
      <c r="IHZ187" s="250"/>
      <c r="IIA187" s="250"/>
      <c r="IIB187" s="250"/>
      <c r="IIC187" s="250"/>
      <c r="IID187" s="250"/>
      <c r="IIE187" s="250"/>
      <c r="IIF187" s="250"/>
      <c r="IIG187" s="250"/>
      <c r="IIH187" s="250"/>
      <c r="III187" s="250"/>
      <c r="IIJ187" s="250"/>
      <c r="IIK187" s="250"/>
      <c r="IIL187" s="250"/>
      <c r="IIM187" s="250"/>
      <c r="IIN187" s="250"/>
      <c r="IIO187" s="250"/>
      <c r="IIP187" s="250"/>
      <c r="IIQ187" s="250"/>
      <c r="IIR187" s="250"/>
      <c r="IIS187" s="250"/>
      <c r="IIT187" s="250"/>
      <c r="IIU187" s="250"/>
      <c r="IIV187" s="250"/>
      <c r="IIW187" s="250"/>
      <c r="IIX187" s="250"/>
      <c r="IIY187" s="250"/>
      <c r="IIZ187" s="250"/>
      <c r="IJA187" s="250"/>
      <c r="IJB187" s="250"/>
      <c r="IJC187" s="250"/>
      <c r="IJD187" s="250"/>
      <c r="IJE187" s="250"/>
      <c r="IJF187" s="250"/>
      <c r="IJG187" s="250"/>
      <c r="IJH187" s="250"/>
      <c r="IJI187" s="250"/>
      <c r="IJJ187" s="250"/>
      <c r="IJK187" s="250"/>
      <c r="IJL187" s="250"/>
      <c r="IJM187" s="250"/>
      <c r="IJN187" s="250"/>
      <c r="IJO187" s="250"/>
      <c r="IJP187" s="250"/>
      <c r="IJQ187" s="250"/>
      <c r="IJR187" s="250"/>
      <c r="IJS187" s="250"/>
      <c r="IJT187" s="250"/>
      <c r="IJU187" s="250"/>
      <c r="IJV187" s="250"/>
      <c r="IJW187" s="250"/>
      <c r="IJX187" s="250"/>
      <c r="IJY187" s="250"/>
      <c r="IJZ187" s="250"/>
      <c r="IKA187" s="250"/>
      <c r="IKB187" s="250"/>
      <c r="IKC187" s="250"/>
      <c r="IKD187" s="250"/>
      <c r="IKE187" s="250"/>
      <c r="IKF187" s="250"/>
      <c r="IKG187" s="250"/>
      <c r="IKH187" s="250"/>
      <c r="IKI187" s="250"/>
      <c r="IKJ187" s="250"/>
      <c r="IKK187" s="250"/>
      <c r="IKL187" s="250"/>
      <c r="IKM187" s="250"/>
      <c r="IKN187" s="250"/>
      <c r="IKO187" s="250"/>
      <c r="IKP187" s="250"/>
      <c r="IKQ187" s="250"/>
      <c r="IKR187" s="250"/>
      <c r="IKS187" s="250"/>
      <c r="IKT187" s="250"/>
      <c r="IKU187" s="250"/>
      <c r="IKV187" s="250"/>
      <c r="IKW187" s="250"/>
      <c r="IKX187" s="250"/>
      <c r="IKY187" s="250"/>
      <c r="IKZ187" s="250"/>
      <c r="ILA187" s="250"/>
      <c r="ILB187" s="250"/>
      <c r="ILC187" s="250"/>
      <c r="ILD187" s="250"/>
      <c r="ILE187" s="250"/>
      <c r="ILF187" s="250"/>
      <c r="ILG187" s="250"/>
      <c r="ILH187" s="250"/>
      <c r="ILI187" s="250"/>
      <c r="ILJ187" s="250"/>
      <c r="ILK187" s="250"/>
      <c r="ILL187" s="250"/>
      <c r="ILM187" s="250"/>
      <c r="ILN187" s="250"/>
      <c r="ILO187" s="250"/>
      <c r="ILP187" s="250"/>
      <c r="ILQ187" s="250"/>
      <c r="ILR187" s="250"/>
      <c r="ILS187" s="250"/>
      <c r="ILT187" s="250"/>
      <c r="ILU187" s="250"/>
      <c r="ILV187" s="250"/>
      <c r="ILW187" s="250"/>
      <c r="ILX187" s="250"/>
      <c r="ILY187" s="250"/>
      <c r="ILZ187" s="250"/>
      <c r="IMA187" s="250"/>
      <c r="IMB187" s="250"/>
      <c r="IMC187" s="250"/>
      <c r="IMD187" s="250"/>
      <c r="IME187" s="250"/>
      <c r="IMF187" s="250"/>
      <c r="IMG187" s="250"/>
      <c r="IMH187" s="250"/>
      <c r="IMI187" s="250"/>
      <c r="IMJ187" s="250"/>
      <c r="IMK187" s="250"/>
      <c r="IML187" s="250"/>
      <c r="IMM187" s="250"/>
      <c r="IMN187" s="250"/>
      <c r="IMO187" s="250"/>
      <c r="IMP187" s="250"/>
      <c r="IMQ187" s="250"/>
      <c r="IMR187" s="250"/>
      <c r="IMS187" s="250"/>
      <c r="IMT187" s="250"/>
      <c r="IMU187" s="250"/>
      <c r="IMV187" s="250"/>
      <c r="IMW187" s="250"/>
      <c r="IMX187" s="250"/>
      <c r="IMY187" s="250"/>
      <c r="IMZ187" s="250"/>
      <c r="INA187" s="250"/>
      <c r="INB187" s="250"/>
      <c r="INC187" s="250"/>
      <c r="IND187" s="250"/>
      <c r="INE187" s="250"/>
      <c r="INF187" s="250"/>
      <c r="ING187" s="250"/>
      <c r="INH187" s="250"/>
      <c r="INI187" s="250"/>
      <c r="INJ187" s="250"/>
      <c r="INK187" s="250"/>
      <c r="INL187" s="250"/>
      <c r="INM187" s="250"/>
      <c r="INN187" s="250"/>
      <c r="INO187" s="250"/>
      <c r="INP187" s="250"/>
      <c r="INQ187" s="250"/>
      <c r="INR187" s="250"/>
      <c r="INS187" s="250"/>
      <c r="INT187" s="250"/>
      <c r="INU187" s="250"/>
      <c r="INV187" s="250"/>
      <c r="INW187" s="250"/>
      <c r="INX187" s="250"/>
      <c r="INY187" s="250"/>
      <c r="INZ187" s="250"/>
      <c r="IOA187" s="250"/>
      <c r="IOB187" s="250"/>
      <c r="IOC187" s="250"/>
      <c r="IOD187" s="250"/>
      <c r="IOE187" s="250"/>
      <c r="IOF187" s="250"/>
      <c r="IOG187" s="250"/>
      <c r="IOH187" s="250"/>
      <c r="IOI187" s="250"/>
      <c r="IOJ187" s="250"/>
      <c r="IOK187" s="250"/>
      <c r="IOL187" s="250"/>
      <c r="IOM187" s="250"/>
      <c r="ION187" s="250"/>
      <c r="IOO187" s="250"/>
      <c r="IOP187" s="250"/>
      <c r="IOQ187" s="250"/>
      <c r="IOR187" s="250"/>
      <c r="IOS187" s="250"/>
      <c r="IOT187" s="250"/>
      <c r="IOU187" s="250"/>
      <c r="IOV187" s="250"/>
      <c r="IOW187" s="250"/>
      <c r="IOX187" s="250"/>
      <c r="IOY187" s="250"/>
      <c r="IOZ187" s="250"/>
      <c r="IPA187" s="250"/>
      <c r="IPB187" s="250"/>
      <c r="IPC187" s="250"/>
      <c r="IPD187" s="250"/>
      <c r="IPE187" s="250"/>
      <c r="IPF187" s="250"/>
      <c r="IPG187" s="250"/>
      <c r="IPH187" s="250"/>
      <c r="IPI187" s="250"/>
      <c r="IPJ187" s="250"/>
      <c r="IPK187" s="250"/>
      <c r="IPL187" s="250"/>
      <c r="IPM187" s="250"/>
      <c r="IPN187" s="250"/>
      <c r="IPO187" s="250"/>
      <c r="IPP187" s="250"/>
      <c r="IPQ187" s="250"/>
      <c r="IPR187" s="250"/>
      <c r="IPS187" s="250"/>
      <c r="IPT187" s="250"/>
      <c r="IPU187" s="250"/>
      <c r="IPV187" s="250"/>
      <c r="IPW187" s="250"/>
      <c r="IPX187" s="250"/>
      <c r="IPY187" s="250"/>
      <c r="IPZ187" s="250"/>
      <c r="IQA187" s="250"/>
      <c r="IQB187" s="250"/>
      <c r="IQC187" s="250"/>
      <c r="IQD187" s="250"/>
      <c r="IQE187" s="250"/>
      <c r="IQF187" s="250"/>
      <c r="IQG187" s="250"/>
      <c r="IQH187" s="250"/>
      <c r="IQI187" s="250"/>
      <c r="IQJ187" s="250"/>
      <c r="IQK187" s="250"/>
      <c r="IQL187" s="250"/>
      <c r="IQM187" s="250"/>
      <c r="IQN187" s="250"/>
      <c r="IQO187" s="250"/>
      <c r="IQP187" s="250"/>
      <c r="IQQ187" s="250"/>
      <c r="IQR187" s="250"/>
      <c r="IQS187" s="250"/>
      <c r="IQT187" s="250"/>
      <c r="IQU187" s="250"/>
      <c r="IQV187" s="250"/>
      <c r="IQW187" s="250"/>
      <c r="IQX187" s="250"/>
      <c r="IQY187" s="250"/>
      <c r="IQZ187" s="250"/>
      <c r="IRA187" s="250"/>
      <c r="IRB187" s="250"/>
      <c r="IRC187" s="250"/>
      <c r="IRD187" s="250"/>
      <c r="IRE187" s="250"/>
      <c r="IRF187" s="250"/>
      <c r="IRG187" s="250"/>
      <c r="IRH187" s="250"/>
      <c r="IRI187" s="250"/>
      <c r="IRJ187" s="250"/>
      <c r="IRK187" s="250"/>
      <c r="IRL187" s="250"/>
      <c r="IRM187" s="250"/>
      <c r="IRN187" s="250"/>
      <c r="IRO187" s="250"/>
      <c r="IRP187" s="250"/>
      <c r="IRQ187" s="250"/>
      <c r="IRR187" s="250"/>
      <c r="IRS187" s="250"/>
      <c r="IRT187" s="250"/>
      <c r="IRU187" s="250"/>
      <c r="IRV187" s="250"/>
      <c r="IRW187" s="250"/>
      <c r="IRX187" s="250"/>
      <c r="IRY187" s="250"/>
      <c r="IRZ187" s="250"/>
      <c r="ISA187" s="250"/>
      <c r="ISB187" s="250"/>
      <c r="ISC187" s="250"/>
      <c r="ISD187" s="250"/>
      <c r="ISE187" s="250"/>
      <c r="ISF187" s="250"/>
      <c r="ISG187" s="250"/>
      <c r="ISH187" s="250"/>
      <c r="ISI187" s="250"/>
      <c r="ISJ187" s="250"/>
      <c r="ISK187" s="250"/>
      <c r="ISL187" s="250"/>
      <c r="ISM187" s="250"/>
      <c r="ISN187" s="250"/>
      <c r="ISO187" s="250"/>
      <c r="ISP187" s="250"/>
      <c r="ISQ187" s="250"/>
      <c r="ISR187" s="250"/>
      <c r="ISS187" s="250"/>
      <c r="IST187" s="250"/>
      <c r="ISU187" s="250"/>
      <c r="ISV187" s="250"/>
      <c r="ISW187" s="250"/>
      <c r="ISX187" s="250"/>
      <c r="ISY187" s="250"/>
      <c r="ISZ187" s="250"/>
      <c r="ITA187" s="250"/>
      <c r="ITB187" s="250"/>
      <c r="ITC187" s="250"/>
      <c r="ITD187" s="250"/>
      <c r="ITE187" s="250"/>
      <c r="ITF187" s="250"/>
      <c r="ITG187" s="250"/>
      <c r="ITH187" s="250"/>
      <c r="ITI187" s="250"/>
      <c r="ITJ187" s="250"/>
      <c r="ITK187" s="250"/>
      <c r="ITL187" s="250"/>
      <c r="ITM187" s="250"/>
      <c r="ITN187" s="250"/>
      <c r="ITO187" s="250"/>
      <c r="ITP187" s="250"/>
      <c r="ITQ187" s="250"/>
      <c r="ITR187" s="250"/>
      <c r="ITS187" s="250"/>
      <c r="ITT187" s="250"/>
      <c r="ITU187" s="250"/>
      <c r="ITV187" s="250"/>
      <c r="ITW187" s="250"/>
      <c r="ITX187" s="250"/>
      <c r="ITY187" s="250"/>
      <c r="ITZ187" s="250"/>
      <c r="IUA187" s="250"/>
      <c r="IUB187" s="250"/>
      <c r="IUC187" s="250"/>
      <c r="IUD187" s="250"/>
      <c r="IUE187" s="250"/>
      <c r="IUF187" s="250"/>
      <c r="IUG187" s="250"/>
      <c r="IUH187" s="250"/>
      <c r="IUI187" s="250"/>
      <c r="IUJ187" s="250"/>
      <c r="IUK187" s="250"/>
      <c r="IUL187" s="250"/>
      <c r="IUM187" s="250"/>
      <c r="IUN187" s="250"/>
      <c r="IUO187" s="250"/>
      <c r="IUP187" s="250"/>
      <c r="IUQ187" s="250"/>
      <c r="IUR187" s="250"/>
      <c r="IUS187" s="250"/>
      <c r="IUT187" s="250"/>
      <c r="IUU187" s="250"/>
      <c r="IUV187" s="250"/>
      <c r="IUW187" s="250"/>
      <c r="IUX187" s="250"/>
      <c r="IUY187" s="250"/>
      <c r="IUZ187" s="250"/>
      <c r="IVA187" s="250"/>
      <c r="IVB187" s="250"/>
      <c r="IVC187" s="250"/>
      <c r="IVD187" s="250"/>
      <c r="IVE187" s="250"/>
      <c r="IVF187" s="250"/>
      <c r="IVG187" s="250"/>
      <c r="IVH187" s="250"/>
      <c r="IVI187" s="250"/>
      <c r="IVJ187" s="250"/>
      <c r="IVK187" s="250"/>
      <c r="IVL187" s="250"/>
      <c r="IVM187" s="250"/>
      <c r="IVN187" s="250"/>
      <c r="IVO187" s="250"/>
      <c r="IVP187" s="250"/>
      <c r="IVQ187" s="250"/>
      <c r="IVR187" s="250"/>
      <c r="IVS187" s="250"/>
      <c r="IVT187" s="250"/>
      <c r="IVU187" s="250"/>
      <c r="IVV187" s="250"/>
      <c r="IVW187" s="250"/>
      <c r="IVX187" s="250"/>
      <c r="IVY187" s="250"/>
      <c r="IVZ187" s="250"/>
      <c r="IWA187" s="250"/>
      <c r="IWB187" s="250"/>
      <c r="IWC187" s="250"/>
      <c r="IWD187" s="250"/>
      <c r="IWE187" s="250"/>
      <c r="IWF187" s="250"/>
      <c r="IWG187" s="250"/>
      <c r="IWH187" s="250"/>
      <c r="IWI187" s="250"/>
      <c r="IWJ187" s="250"/>
      <c r="IWK187" s="250"/>
      <c r="IWL187" s="250"/>
      <c r="IWM187" s="250"/>
      <c r="IWN187" s="250"/>
      <c r="IWO187" s="250"/>
      <c r="IWP187" s="250"/>
      <c r="IWQ187" s="250"/>
      <c r="IWR187" s="250"/>
      <c r="IWS187" s="250"/>
      <c r="IWT187" s="250"/>
      <c r="IWU187" s="250"/>
      <c r="IWV187" s="250"/>
      <c r="IWW187" s="250"/>
      <c r="IWX187" s="250"/>
      <c r="IWY187" s="250"/>
      <c r="IWZ187" s="250"/>
      <c r="IXA187" s="250"/>
      <c r="IXB187" s="250"/>
      <c r="IXC187" s="250"/>
      <c r="IXD187" s="250"/>
      <c r="IXE187" s="250"/>
      <c r="IXF187" s="250"/>
      <c r="IXG187" s="250"/>
      <c r="IXH187" s="250"/>
      <c r="IXI187" s="250"/>
      <c r="IXJ187" s="250"/>
      <c r="IXK187" s="250"/>
      <c r="IXL187" s="250"/>
      <c r="IXM187" s="250"/>
      <c r="IXN187" s="250"/>
      <c r="IXO187" s="250"/>
      <c r="IXP187" s="250"/>
      <c r="IXQ187" s="250"/>
      <c r="IXR187" s="250"/>
      <c r="IXS187" s="250"/>
      <c r="IXT187" s="250"/>
      <c r="IXU187" s="250"/>
      <c r="IXV187" s="250"/>
      <c r="IXW187" s="250"/>
      <c r="IXX187" s="250"/>
      <c r="IXY187" s="250"/>
      <c r="IXZ187" s="250"/>
      <c r="IYA187" s="250"/>
      <c r="IYB187" s="250"/>
      <c r="IYC187" s="250"/>
      <c r="IYD187" s="250"/>
      <c r="IYE187" s="250"/>
      <c r="IYF187" s="250"/>
      <c r="IYG187" s="250"/>
      <c r="IYH187" s="250"/>
      <c r="IYI187" s="250"/>
      <c r="IYJ187" s="250"/>
      <c r="IYK187" s="250"/>
      <c r="IYL187" s="250"/>
      <c r="IYM187" s="250"/>
      <c r="IYN187" s="250"/>
      <c r="IYO187" s="250"/>
      <c r="IYP187" s="250"/>
      <c r="IYQ187" s="250"/>
      <c r="IYR187" s="250"/>
      <c r="IYS187" s="250"/>
      <c r="IYT187" s="250"/>
      <c r="IYU187" s="250"/>
      <c r="IYV187" s="250"/>
      <c r="IYW187" s="250"/>
      <c r="IYX187" s="250"/>
      <c r="IYY187" s="250"/>
      <c r="IYZ187" s="250"/>
      <c r="IZA187" s="250"/>
      <c r="IZB187" s="250"/>
      <c r="IZC187" s="250"/>
      <c r="IZD187" s="250"/>
      <c r="IZE187" s="250"/>
      <c r="IZF187" s="250"/>
      <c r="IZG187" s="250"/>
      <c r="IZH187" s="250"/>
      <c r="IZI187" s="250"/>
      <c r="IZJ187" s="250"/>
      <c r="IZK187" s="250"/>
      <c r="IZL187" s="250"/>
      <c r="IZM187" s="250"/>
      <c r="IZN187" s="250"/>
      <c r="IZO187" s="250"/>
      <c r="IZP187" s="250"/>
      <c r="IZQ187" s="250"/>
      <c r="IZR187" s="250"/>
      <c r="IZS187" s="250"/>
      <c r="IZT187" s="250"/>
      <c r="IZU187" s="250"/>
      <c r="IZV187" s="250"/>
      <c r="IZW187" s="250"/>
      <c r="IZX187" s="250"/>
      <c r="IZY187" s="250"/>
      <c r="IZZ187" s="250"/>
      <c r="JAA187" s="250"/>
      <c r="JAB187" s="250"/>
      <c r="JAC187" s="250"/>
      <c r="JAD187" s="250"/>
      <c r="JAE187" s="250"/>
      <c r="JAF187" s="250"/>
      <c r="JAG187" s="250"/>
      <c r="JAH187" s="250"/>
      <c r="JAI187" s="250"/>
      <c r="JAJ187" s="250"/>
      <c r="JAK187" s="250"/>
      <c r="JAL187" s="250"/>
      <c r="JAM187" s="250"/>
      <c r="JAN187" s="250"/>
      <c r="JAO187" s="250"/>
      <c r="JAP187" s="250"/>
      <c r="JAQ187" s="250"/>
      <c r="JAR187" s="250"/>
      <c r="JAS187" s="250"/>
      <c r="JAT187" s="250"/>
      <c r="JAU187" s="250"/>
      <c r="JAV187" s="250"/>
      <c r="JAW187" s="250"/>
      <c r="JAX187" s="250"/>
      <c r="JAY187" s="250"/>
      <c r="JAZ187" s="250"/>
      <c r="JBA187" s="250"/>
      <c r="JBB187" s="250"/>
      <c r="JBC187" s="250"/>
      <c r="JBD187" s="250"/>
      <c r="JBE187" s="250"/>
      <c r="JBF187" s="250"/>
      <c r="JBG187" s="250"/>
      <c r="JBH187" s="250"/>
      <c r="JBI187" s="250"/>
      <c r="JBJ187" s="250"/>
      <c r="JBK187" s="250"/>
      <c r="JBL187" s="250"/>
      <c r="JBM187" s="250"/>
      <c r="JBN187" s="250"/>
      <c r="JBO187" s="250"/>
      <c r="JBP187" s="250"/>
      <c r="JBQ187" s="250"/>
      <c r="JBR187" s="250"/>
      <c r="JBS187" s="250"/>
      <c r="JBT187" s="250"/>
      <c r="JBU187" s="250"/>
      <c r="JBV187" s="250"/>
      <c r="JBW187" s="250"/>
      <c r="JBX187" s="250"/>
      <c r="JBY187" s="250"/>
      <c r="JBZ187" s="250"/>
      <c r="JCA187" s="250"/>
      <c r="JCB187" s="250"/>
      <c r="JCC187" s="250"/>
      <c r="JCD187" s="250"/>
      <c r="JCE187" s="250"/>
      <c r="JCF187" s="250"/>
      <c r="JCG187" s="250"/>
      <c r="JCH187" s="250"/>
      <c r="JCI187" s="250"/>
      <c r="JCJ187" s="250"/>
      <c r="JCK187" s="250"/>
      <c r="JCL187" s="250"/>
      <c r="JCM187" s="250"/>
      <c r="JCN187" s="250"/>
      <c r="JCO187" s="250"/>
      <c r="JCP187" s="250"/>
      <c r="JCQ187" s="250"/>
      <c r="JCR187" s="250"/>
      <c r="JCS187" s="250"/>
      <c r="JCT187" s="250"/>
      <c r="JCU187" s="250"/>
      <c r="JCV187" s="250"/>
      <c r="JCW187" s="250"/>
      <c r="JCX187" s="250"/>
      <c r="JCY187" s="250"/>
      <c r="JCZ187" s="250"/>
      <c r="JDA187" s="250"/>
      <c r="JDB187" s="250"/>
      <c r="JDC187" s="250"/>
      <c r="JDD187" s="250"/>
      <c r="JDE187" s="250"/>
      <c r="JDF187" s="250"/>
      <c r="JDG187" s="250"/>
      <c r="JDH187" s="250"/>
      <c r="JDI187" s="250"/>
      <c r="JDJ187" s="250"/>
      <c r="JDK187" s="250"/>
      <c r="JDL187" s="250"/>
      <c r="JDM187" s="250"/>
      <c r="JDN187" s="250"/>
      <c r="JDO187" s="250"/>
      <c r="JDP187" s="250"/>
      <c r="JDQ187" s="250"/>
      <c r="JDR187" s="250"/>
      <c r="JDS187" s="250"/>
      <c r="JDT187" s="250"/>
      <c r="JDU187" s="250"/>
      <c r="JDV187" s="250"/>
      <c r="JDW187" s="250"/>
      <c r="JDX187" s="250"/>
      <c r="JDY187" s="250"/>
      <c r="JDZ187" s="250"/>
      <c r="JEA187" s="250"/>
      <c r="JEB187" s="250"/>
      <c r="JEC187" s="250"/>
      <c r="JED187" s="250"/>
      <c r="JEE187" s="250"/>
      <c r="JEF187" s="250"/>
      <c r="JEG187" s="250"/>
      <c r="JEH187" s="250"/>
      <c r="JEI187" s="250"/>
      <c r="JEJ187" s="250"/>
      <c r="JEK187" s="250"/>
      <c r="JEL187" s="250"/>
      <c r="JEM187" s="250"/>
      <c r="JEN187" s="250"/>
      <c r="JEO187" s="250"/>
      <c r="JEP187" s="250"/>
      <c r="JEQ187" s="250"/>
      <c r="JER187" s="250"/>
      <c r="JES187" s="250"/>
      <c r="JET187" s="250"/>
      <c r="JEU187" s="250"/>
      <c r="JEV187" s="250"/>
      <c r="JEW187" s="250"/>
      <c r="JEX187" s="250"/>
      <c r="JEY187" s="250"/>
      <c r="JEZ187" s="250"/>
      <c r="JFA187" s="250"/>
      <c r="JFB187" s="250"/>
      <c r="JFC187" s="250"/>
      <c r="JFD187" s="250"/>
      <c r="JFE187" s="250"/>
      <c r="JFF187" s="250"/>
      <c r="JFG187" s="250"/>
      <c r="JFH187" s="250"/>
      <c r="JFI187" s="250"/>
      <c r="JFJ187" s="250"/>
      <c r="JFK187" s="250"/>
      <c r="JFL187" s="250"/>
      <c r="JFM187" s="250"/>
      <c r="JFN187" s="250"/>
      <c r="JFO187" s="250"/>
      <c r="JFP187" s="250"/>
      <c r="JFQ187" s="250"/>
      <c r="JFR187" s="250"/>
      <c r="JFS187" s="250"/>
      <c r="JFT187" s="250"/>
      <c r="JFU187" s="250"/>
      <c r="JFV187" s="250"/>
      <c r="JFW187" s="250"/>
      <c r="JFX187" s="250"/>
      <c r="JFY187" s="250"/>
      <c r="JFZ187" s="250"/>
      <c r="JGA187" s="250"/>
      <c r="JGB187" s="250"/>
      <c r="JGC187" s="250"/>
      <c r="JGD187" s="250"/>
      <c r="JGE187" s="250"/>
      <c r="JGF187" s="250"/>
      <c r="JGG187" s="250"/>
      <c r="JGH187" s="250"/>
      <c r="JGI187" s="250"/>
      <c r="JGJ187" s="250"/>
      <c r="JGK187" s="250"/>
      <c r="JGL187" s="250"/>
      <c r="JGM187" s="250"/>
      <c r="JGN187" s="250"/>
      <c r="JGO187" s="250"/>
      <c r="JGP187" s="250"/>
      <c r="JGQ187" s="250"/>
      <c r="JGR187" s="250"/>
      <c r="JGS187" s="250"/>
      <c r="JGT187" s="250"/>
      <c r="JGU187" s="250"/>
      <c r="JGV187" s="250"/>
      <c r="JGW187" s="250"/>
      <c r="JGX187" s="250"/>
      <c r="JGY187" s="250"/>
      <c r="JGZ187" s="250"/>
      <c r="JHA187" s="250"/>
      <c r="JHB187" s="250"/>
      <c r="JHC187" s="250"/>
      <c r="JHD187" s="250"/>
      <c r="JHE187" s="250"/>
      <c r="JHF187" s="250"/>
      <c r="JHG187" s="250"/>
      <c r="JHH187" s="250"/>
      <c r="JHI187" s="250"/>
      <c r="JHJ187" s="250"/>
      <c r="JHK187" s="250"/>
      <c r="JHL187" s="250"/>
      <c r="JHM187" s="250"/>
      <c r="JHN187" s="250"/>
      <c r="JHO187" s="250"/>
      <c r="JHP187" s="250"/>
      <c r="JHQ187" s="250"/>
      <c r="JHR187" s="250"/>
      <c r="JHS187" s="250"/>
      <c r="JHT187" s="250"/>
      <c r="JHU187" s="250"/>
      <c r="JHV187" s="250"/>
      <c r="JHW187" s="250"/>
      <c r="JHX187" s="250"/>
      <c r="JHY187" s="250"/>
      <c r="JHZ187" s="250"/>
      <c r="JIA187" s="250"/>
      <c r="JIB187" s="250"/>
      <c r="JIC187" s="250"/>
      <c r="JID187" s="250"/>
      <c r="JIE187" s="250"/>
      <c r="JIF187" s="250"/>
      <c r="JIG187" s="250"/>
      <c r="JIH187" s="250"/>
      <c r="JII187" s="250"/>
      <c r="JIJ187" s="250"/>
      <c r="JIK187" s="250"/>
      <c r="JIL187" s="250"/>
      <c r="JIM187" s="250"/>
      <c r="JIN187" s="250"/>
      <c r="JIO187" s="250"/>
      <c r="JIP187" s="250"/>
      <c r="JIQ187" s="250"/>
      <c r="JIR187" s="250"/>
      <c r="JIS187" s="250"/>
      <c r="JIT187" s="250"/>
      <c r="JIU187" s="250"/>
      <c r="JIV187" s="250"/>
      <c r="JIW187" s="250"/>
      <c r="JIX187" s="250"/>
      <c r="JIY187" s="250"/>
      <c r="JIZ187" s="250"/>
      <c r="JJA187" s="250"/>
      <c r="JJB187" s="250"/>
      <c r="JJC187" s="250"/>
      <c r="JJD187" s="250"/>
      <c r="JJE187" s="250"/>
      <c r="JJF187" s="250"/>
      <c r="JJG187" s="250"/>
      <c r="JJH187" s="250"/>
      <c r="JJI187" s="250"/>
      <c r="JJJ187" s="250"/>
      <c r="JJK187" s="250"/>
      <c r="JJL187" s="250"/>
      <c r="JJM187" s="250"/>
      <c r="JJN187" s="250"/>
      <c r="JJO187" s="250"/>
      <c r="JJP187" s="250"/>
      <c r="JJQ187" s="250"/>
      <c r="JJR187" s="250"/>
      <c r="JJS187" s="250"/>
      <c r="JJT187" s="250"/>
      <c r="JJU187" s="250"/>
      <c r="JJV187" s="250"/>
      <c r="JJW187" s="250"/>
      <c r="JJX187" s="250"/>
      <c r="JJY187" s="250"/>
      <c r="JJZ187" s="250"/>
      <c r="JKA187" s="250"/>
      <c r="JKB187" s="250"/>
      <c r="JKC187" s="250"/>
      <c r="JKD187" s="250"/>
      <c r="JKE187" s="250"/>
      <c r="JKF187" s="250"/>
      <c r="JKG187" s="250"/>
      <c r="JKH187" s="250"/>
      <c r="JKI187" s="250"/>
      <c r="JKJ187" s="250"/>
      <c r="JKK187" s="250"/>
      <c r="JKL187" s="250"/>
      <c r="JKM187" s="250"/>
      <c r="JKN187" s="250"/>
      <c r="JKO187" s="250"/>
      <c r="JKP187" s="250"/>
      <c r="JKQ187" s="250"/>
      <c r="JKR187" s="250"/>
      <c r="JKS187" s="250"/>
      <c r="JKT187" s="250"/>
      <c r="JKU187" s="250"/>
      <c r="JKV187" s="250"/>
      <c r="JKW187" s="250"/>
      <c r="JKX187" s="250"/>
      <c r="JKY187" s="250"/>
      <c r="JKZ187" s="250"/>
      <c r="JLA187" s="250"/>
      <c r="JLB187" s="250"/>
      <c r="JLC187" s="250"/>
      <c r="JLD187" s="250"/>
      <c r="JLE187" s="250"/>
      <c r="JLF187" s="250"/>
      <c r="JLG187" s="250"/>
      <c r="JLH187" s="250"/>
      <c r="JLI187" s="250"/>
      <c r="JLJ187" s="250"/>
      <c r="JLK187" s="250"/>
      <c r="JLL187" s="250"/>
      <c r="JLM187" s="250"/>
      <c r="JLN187" s="250"/>
      <c r="JLO187" s="250"/>
      <c r="JLP187" s="250"/>
      <c r="JLQ187" s="250"/>
      <c r="JLR187" s="250"/>
      <c r="JLS187" s="250"/>
      <c r="JLT187" s="250"/>
      <c r="JLU187" s="250"/>
      <c r="JLV187" s="250"/>
      <c r="JLW187" s="250"/>
      <c r="JLX187" s="250"/>
      <c r="JLY187" s="250"/>
      <c r="JLZ187" s="250"/>
      <c r="JMA187" s="250"/>
      <c r="JMB187" s="250"/>
      <c r="JMC187" s="250"/>
      <c r="JMD187" s="250"/>
      <c r="JME187" s="250"/>
      <c r="JMF187" s="250"/>
      <c r="JMG187" s="250"/>
      <c r="JMH187" s="250"/>
      <c r="JMI187" s="250"/>
      <c r="JMJ187" s="250"/>
      <c r="JMK187" s="250"/>
      <c r="JML187" s="250"/>
      <c r="JMM187" s="250"/>
      <c r="JMN187" s="250"/>
      <c r="JMO187" s="250"/>
      <c r="JMP187" s="250"/>
      <c r="JMQ187" s="250"/>
      <c r="JMR187" s="250"/>
      <c r="JMS187" s="250"/>
      <c r="JMT187" s="250"/>
      <c r="JMU187" s="250"/>
      <c r="JMV187" s="250"/>
      <c r="JMW187" s="250"/>
      <c r="JMX187" s="250"/>
      <c r="JMY187" s="250"/>
      <c r="JMZ187" s="250"/>
      <c r="JNA187" s="250"/>
      <c r="JNB187" s="250"/>
      <c r="JNC187" s="250"/>
      <c r="JND187" s="250"/>
      <c r="JNE187" s="250"/>
      <c r="JNF187" s="250"/>
      <c r="JNG187" s="250"/>
      <c r="JNH187" s="250"/>
      <c r="JNI187" s="250"/>
      <c r="JNJ187" s="250"/>
      <c r="JNK187" s="250"/>
      <c r="JNL187" s="250"/>
      <c r="JNM187" s="250"/>
      <c r="JNN187" s="250"/>
      <c r="JNO187" s="250"/>
      <c r="JNP187" s="250"/>
      <c r="JNQ187" s="250"/>
      <c r="JNR187" s="250"/>
      <c r="JNS187" s="250"/>
      <c r="JNT187" s="250"/>
      <c r="JNU187" s="250"/>
      <c r="JNV187" s="250"/>
      <c r="JNW187" s="250"/>
      <c r="JNX187" s="250"/>
      <c r="JNY187" s="250"/>
      <c r="JNZ187" s="250"/>
      <c r="JOA187" s="250"/>
      <c r="JOB187" s="250"/>
      <c r="JOC187" s="250"/>
      <c r="JOD187" s="250"/>
      <c r="JOE187" s="250"/>
      <c r="JOF187" s="250"/>
      <c r="JOG187" s="250"/>
      <c r="JOH187" s="250"/>
      <c r="JOI187" s="250"/>
      <c r="JOJ187" s="250"/>
      <c r="JOK187" s="250"/>
      <c r="JOL187" s="250"/>
      <c r="JOM187" s="250"/>
      <c r="JON187" s="250"/>
      <c r="JOO187" s="250"/>
      <c r="JOP187" s="250"/>
      <c r="JOQ187" s="250"/>
      <c r="JOR187" s="250"/>
      <c r="JOS187" s="250"/>
      <c r="JOT187" s="250"/>
      <c r="JOU187" s="250"/>
      <c r="JOV187" s="250"/>
      <c r="JOW187" s="250"/>
      <c r="JOX187" s="250"/>
      <c r="JOY187" s="250"/>
      <c r="JOZ187" s="250"/>
      <c r="JPA187" s="250"/>
      <c r="JPB187" s="250"/>
      <c r="JPC187" s="250"/>
      <c r="JPD187" s="250"/>
      <c r="JPE187" s="250"/>
      <c r="JPF187" s="250"/>
      <c r="JPG187" s="250"/>
      <c r="JPH187" s="250"/>
      <c r="JPI187" s="250"/>
      <c r="JPJ187" s="250"/>
      <c r="JPK187" s="250"/>
      <c r="JPL187" s="250"/>
      <c r="JPM187" s="250"/>
      <c r="JPN187" s="250"/>
      <c r="JPO187" s="250"/>
      <c r="JPP187" s="250"/>
      <c r="JPQ187" s="250"/>
      <c r="JPR187" s="250"/>
      <c r="JPS187" s="250"/>
      <c r="JPT187" s="250"/>
      <c r="JPU187" s="250"/>
      <c r="JPV187" s="250"/>
      <c r="JPW187" s="250"/>
      <c r="JPX187" s="250"/>
      <c r="JPY187" s="250"/>
      <c r="JPZ187" s="250"/>
      <c r="JQA187" s="250"/>
      <c r="JQB187" s="250"/>
      <c r="JQC187" s="250"/>
      <c r="JQD187" s="250"/>
      <c r="JQE187" s="250"/>
      <c r="JQF187" s="250"/>
      <c r="JQG187" s="250"/>
      <c r="JQH187" s="250"/>
      <c r="JQI187" s="250"/>
      <c r="JQJ187" s="250"/>
      <c r="JQK187" s="250"/>
      <c r="JQL187" s="250"/>
      <c r="JQM187" s="250"/>
      <c r="JQN187" s="250"/>
      <c r="JQO187" s="250"/>
      <c r="JQP187" s="250"/>
      <c r="JQQ187" s="250"/>
      <c r="JQR187" s="250"/>
      <c r="JQS187" s="250"/>
      <c r="JQT187" s="250"/>
      <c r="JQU187" s="250"/>
      <c r="JQV187" s="250"/>
      <c r="JQW187" s="250"/>
      <c r="JQX187" s="250"/>
      <c r="JQY187" s="250"/>
      <c r="JQZ187" s="250"/>
      <c r="JRA187" s="250"/>
      <c r="JRB187" s="250"/>
      <c r="JRC187" s="250"/>
      <c r="JRD187" s="250"/>
      <c r="JRE187" s="250"/>
      <c r="JRF187" s="250"/>
      <c r="JRG187" s="250"/>
      <c r="JRH187" s="250"/>
      <c r="JRI187" s="250"/>
      <c r="JRJ187" s="250"/>
      <c r="JRK187" s="250"/>
      <c r="JRL187" s="250"/>
      <c r="JRM187" s="250"/>
      <c r="JRN187" s="250"/>
      <c r="JRO187" s="250"/>
      <c r="JRP187" s="250"/>
      <c r="JRQ187" s="250"/>
      <c r="JRR187" s="250"/>
      <c r="JRS187" s="250"/>
      <c r="JRT187" s="250"/>
      <c r="JRU187" s="250"/>
      <c r="JRV187" s="250"/>
      <c r="JRW187" s="250"/>
      <c r="JRX187" s="250"/>
      <c r="JRY187" s="250"/>
      <c r="JRZ187" s="250"/>
      <c r="JSA187" s="250"/>
      <c r="JSB187" s="250"/>
      <c r="JSC187" s="250"/>
      <c r="JSD187" s="250"/>
      <c r="JSE187" s="250"/>
      <c r="JSF187" s="250"/>
      <c r="JSG187" s="250"/>
      <c r="JSH187" s="250"/>
      <c r="JSI187" s="250"/>
      <c r="JSJ187" s="250"/>
      <c r="JSK187" s="250"/>
      <c r="JSL187" s="250"/>
      <c r="JSM187" s="250"/>
      <c r="JSN187" s="250"/>
      <c r="JSO187" s="250"/>
      <c r="JSP187" s="250"/>
      <c r="JSQ187" s="250"/>
      <c r="JSR187" s="250"/>
      <c r="JSS187" s="250"/>
      <c r="JST187" s="250"/>
      <c r="JSU187" s="250"/>
      <c r="JSV187" s="250"/>
      <c r="JSW187" s="250"/>
      <c r="JSX187" s="250"/>
      <c r="JSY187" s="250"/>
      <c r="JSZ187" s="250"/>
      <c r="JTA187" s="250"/>
      <c r="JTB187" s="250"/>
      <c r="JTC187" s="250"/>
      <c r="JTD187" s="250"/>
      <c r="JTE187" s="250"/>
      <c r="JTF187" s="250"/>
      <c r="JTG187" s="250"/>
      <c r="JTH187" s="250"/>
      <c r="JTI187" s="250"/>
      <c r="JTJ187" s="250"/>
      <c r="JTK187" s="250"/>
      <c r="JTL187" s="250"/>
      <c r="JTM187" s="250"/>
      <c r="JTN187" s="250"/>
      <c r="JTO187" s="250"/>
      <c r="JTP187" s="250"/>
      <c r="JTQ187" s="250"/>
      <c r="JTR187" s="250"/>
      <c r="JTS187" s="250"/>
      <c r="JTT187" s="250"/>
      <c r="JTU187" s="250"/>
      <c r="JTV187" s="250"/>
      <c r="JTW187" s="250"/>
      <c r="JTX187" s="250"/>
      <c r="JTY187" s="250"/>
      <c r="JTZ187" s="250"/>
      <c r="JUA187" s="250"/>
      <c r="JUB187" s="250"/>
      <c r="JUC187" s="250"/>
      <c r="JUD187" s="250"/>
      <c r="JUE187" s="250"/>
      <c r="JUF187" s="250"/>
      <c r="JUG187" s="250"/>
      <c r="JUH187" s="250"/>
      <c r="JUI187" s="250"/>
      <c r="JUJ187" s="250"/>
      <c r="JUK187" s="250"/>
      <c r="JUL187" s="250"/>
      <c r="JUM187" s="250"/>
      <c r="JUN187" s="250"/>
      <c r="JUO187" s="250"/>
      <c r="JUP187" s="250"/>
      <c r="JUQ187" s="250"/>
      <c r="JUR187" s="250"/>
      <c r="JUS187" s="250"/>
      <c r="JUT187" s="250"/>
      <c r="JUU187" s="250"/>
      <c r="JUV187" s="250"/>
      <c r="JUW187" s="250"/>
      <c r="JUX187" s="250"/>
      <c r="JUY187" s="250"/>
      <c r="JUZ187" s="250"/>
      <c r="JVA187" s="250"/>
      <c r="JVB187" s="250"/>
      <c r="JVC187" s="250"/>
      <c r="JVD187" s="250"/>
      <c r="JVE187" s="250"/>
      <c r="JVF187" s="250"/>
      <c r="JVG187" s="250"/>
      <c r="JVH187" s="250"/>
      <c r="JVI187" s="250"/>
      <c r="JVJ187" s="250"/>
      <c r="JVK187" s="250"/>
      <c r="JVL187" s="250"/>
      <c r="JVM187" s="250"/>
      <c r="JVN187" s="250"/>
      <c r="JVO187" s="250"/>
      <c r="JVP187" s="250"/>
      <c r="JVQ187" s="250"/>
      <c r="JVR187" s="250"/>
      <c r="JVS187" s="250"/>
      <c r="JVT187" s="250"/>
      <c r="JVU187" s="250"/>
      <c r="JVV187" s="250"/>
      <c r="JVW187" s="250"/>
      <c r="JVX187" s="250"/>
      <c r="JVY187" s="250"/>
      <c r="JVZ187" s="250"/>
      <c r="JWA187" s="250"/>
      <c r="JWB187" s="250"/>
      <c r="JWC187" s="250"/>
      <c r="JWD187" s="250"/>
      <c r="JWE187" s="250"/>
      <c r="JWF187" s="250"/>
      <c r="JWG187" s="250"/>
      <c r="JWH187" s="250"/>
      <c r="JWI187" s="250"/>
      <c r="JWJ187" s="250"/>
      <c r="JWK187" s="250"/>
      <c r="JWL187" s="250"/>
      <c r="JWM187" s="250"/>
      <c r="JWN187" s="250"/>
      <c r="JWO187" s="250"/>
      <c r="JWP187" s="250"/>
      <c r="JWQ187" s="250"/>
      <c r="JWR187" s="250"/>
      <c r="JWS187" s="250"/>
      <c r="JWT187" s="250"/>
      <c r="JWU187" s="250"/>
      <c r="JWV187" s="250"/>
      <c r="JWW187" s="250"/>
      <c r="JWX187" s="250"/>
      <c r="JWY187" s="250"/>
      <c r="JWZ187" s="250"/>
      <c r="JXA187" s="250"/>
      <c r="JXB187" s="250"/>
      <c r="JXC187" s="250"/>
      <c r="JXD187" s="250"/>
      <c r="JXE187" s="250"/>
      <c r="JXF187" s="250"/>
      <c r="JXG187" s="250"/>
      <c r="JXH187" s="250"/>
      <c r="JXI187" s="250"/>
      <c r="JXJ187" s="250"/>
      <c r="JXK187" s="250"/>
      <c r="JXL187" s="250"/>
      <c r="JXM187" s="250"/>
      <c r="JXN187" s="250"/>
      <c r="JXO187" s="250"/>
      <c r="JXP187" s="250"/>
      <c r="JXQ187" s="250"/>
      <c r="JXR187" s="250"/>
      <c r="JXS187" s="250"/>
      <c r="JXT187" s="250"/>
      <c r="JXU187" s="250"/>
      <c r="JXV187" s="250"/>
      <c r="JXW187" s="250"/>
      <c r="JXX187" s="250"/>
      <c r="JXY187" s="250"/>
      <c r="JXZ187" s="250"/>
      <c r="JYA187" s="250"/>
      <c r="JYB187" s="250"/>
      <c r="JYC187" s="250"/>
      <c r="JYD187" s="250"/>
      <c r="JYE187" s="250"/>
      <c r="JYF187" s="250"/>
      <c r="JYG187" s="250"/>
      <c r="JYH187" s="250"/>
      <c r="JYI187" s="250"/>
      <c r="JYJ187" s="250"/>
      <c r="JYK187" s="250"/>
      <c r="JYL187" s="250"/>
      <c r="JYM187" s="250"/>
      <c r="JYN187" s="250"/>
      <c r="JYO187" s="250"/>
      <c r="JYP187" s="250"/>
      <c r="JYQ187" s="250"/>
      <c r="JYR187" s="250"/>
      <c r="JYS187" s="250"/>
      <c r="JYT187" s="250"/>
      <c r="JYU187" s="250"/>
      <c r="JYV187" s="250"/>
      <c r="JYW187" s="250"/>
      <c r="JYX187" s="250"/>
      <c r="JYY187" s="250"/>
      <c r="JYZ187" s="250"/>
      <c r="JZA187" s="250"/>
      <c r="JZB187" s="250"/>
      <c r="JZC187" s="250"/>
      <c r="JZD187" s="250"/>
      <c r="JZE187" s="250"/>
      <c r="JZF187" s="250"/>
      <c r="JZG187" s="250"/>
      <c r="JZH187" s="250"/>
      <c r="JZI187" s="250"/>
      <c r="JZJ187" s="250"/>
      <c r="JZK187" s="250"/>
      <c r="JZL187" s="250"/>
      <c r="JZM187" s="250"/>
      <c r="JZN187" s="250"/>
      <c r="JZO187" s="250"/>
      <c r="JZP187" s="250"/>
      <c r="JZQ187" s="250"/>
      <c r="JZR187" s="250"/>
      <c r="JZS187" s="250"/>
      <c r="JZT187" s="250"/>
      <c r="JZU187" s="250"/>
      <c r="JZV187" s="250"/>
      <c r="JZW187" s="250"/>
      <c r="JZX187" s="250"/>
      <c r="JZY187" s="250"/>
      <c r="JZZ187" s="250"/>
      <c r="KAA187" s="250"/>
      <c r="KAB187" s="250"/>
      <c r="KAC187" s="250"/>
      <c r="KAD187" s="250"/>
      <c r="KAE187" s="250"/>
      <c r="KAF187" s="250"/>
      <c r="KAG187" s="250"/>
      <c r="KAH187" s="250"/>
      <c r="KAI187" s="250"/>
      <c r="KAJ187" s="250"/>
      <c r="KAK187" s="250"/>
      <c r="KAL187" s="250"/>
      <c r="KAM187" s="250"/>
      <c r="KAN187" s="250"/>
      <c r="KAO187" s="250"/>
      <c r="KAP187" s="250"/>
      <c r="KAQ187" s="250"/>
      <c r="KAR187" s="250"/>
      <c r="KAS187" s="250"/>
      <c r="KAT187" s="250"/>
      <c r="KAU187" s="250"/>
      <c r="KAV187" s="250"/>
      <c r="KAW187" s="250"/>
      <c r="KAX187" s="250"/>
      <c r="KAY187" s="250"/>
      <c r="KAZ187" s="250"/>
      <c r="KBA187" s="250"/>
      <c r="KBB187" s="250"/>
      <c r="KBC187" s="250"/>
      <c r="KBD187" s="250"/>
      <c r="KBE187" s="250"/>
      <c r="KBF187" s="250"/>
      <c r="KBG187" s="250"/>
      <c r="KBH187" s="250"/>
      <c r="KBI187" s="250"/>
      <c r="KBJ187" s="250"/>
      <c r="KBK187" s="250"/>
      <c r="KBL187" s="250"/>
      <c r="KBM187" s="250"/>
      <c r="KBN187" s="250"/>
      <c r="KBO187" s="250"/>
      <c r="KBP187" s="250"/>
      <c r="KBQ187" s="250"/>
      <c r="KBR187" s="250"/>
      <c r="KBS187" s="250"/>
      <c r="KBT187" s="250"/>
      <c r="KBU187" s="250"/>
      <c r="KBV187" s="250"/>
      <c r="KBW187" s="250"/>
      <c r="KBX187" s="250"/>
      <c r="KBY187" s="250"/>
      <c r="KBZ187" s="250"/>
      <c r="KCA187" s="250"/>
      <c r="KCB187" s="250"/>
      <c r="KCC187" s="250"/>
      <c r="KCD187" s="250"/>
      <c r="KCE187" s="250"/>
      <c r="KCF187" s="250"/>
      <c r="KCG187" s="250"/>
      <c r="KCH187" s="250"/>
      <c r="KCI187" s="250"/>
      <c r="KCJ187" s="250"/>
      <c r="KCK187" s="250"/>
      <c r="KCL187" s="250"/>
      <c r="KCM187" s="250"/>
      <c r="KCN187" s="250"/>
      <c r="KCO187" s="250"/>
      <c r="KCP187" s="250"/>
      <c r="KCQ187" s="250"/>
      <c r="KCR187" s="250"/>
      <c r="KCS187" s="250"/>
      <c r="KCT187" s="250"/>
      <c r="KCU187" s="250"/>
      <c r="KCV187" s="250"/>
      <c r="KCW187" s="250"/>
      <c r="KCX187" s="250"/>
      <c r="KCY187" s="250"/>
      <c r="KCZ187" s="250"/>
      <c r="KDA187" s="250"/>
      <c r="KDB187" s="250"/>
      <c r="KDC187" s="250"/>
      <c r="KDD187" s="250"/>
      <c r="KDE187" s="250"/>
      <c r="KDF187" s="250"/>
      <c r="KDG187" s="250"/>
      <c r="KDH187" s="250"/>
      <c r="KDI187" s="250"/>
      <c r="KDJ187" s="250"/>
      <c r="KDK187" s="250"/>
      <c r="KDL187" s="250"/>
      <c r="KDM187" s="250"/>
      <c r="KDN187" s="250"/>
      <c r="KDO187" s="250"/>
      <c r="KDP187" s="250"/>
      <c r="KDQ187" s="250"/>
      <c r="KDR187" s="250"/>
      <c r="KDS187" s="250"/>
      <c r="KDT187" s="250"/>
      <c r="KDU187" s="250"/>
      <c r="KDV187" s="250"/>
      <c r="KDW187" s="250"/>
      <c r="KDX187" s="250"/>
      <c r="KDY187" s="250"/>
      <c r="KDZ187" s="250"/>
      <c r="KEA187" s="250"/>
      <c r="KEB187" s="250"/>
      <c r="KEC187" s="250"/>
      <c r="KED187" s="250"/>
      <c r="KEE187" s="250"/>
      <c r="KEF187" s="250"/>
      <c r="KEG187" s="250"/>
      <c r="KEH187" s="250"/>
      <c r="KEI187" s="250"/>
      <c r="KEJ187" s="250"/>
      <c r="KEK187" s="250"/>
      <c r="KEL187" s="250"/>
      <c r="KEM187" s="250"/>
      <c r="KEN187" s="250"/>
      <c r="KEO187" s="250"/>
      <c r="KEP187" s="250"/>
      <c r="KEQ187" s="250"/>
      <c r="KER187" s="250"/>
      <c r="KES187" s="250"/>
      <c r="KET187" s="250"/>
      <c r="KEU187" s="250"/>
      <c r="KEV187" s="250"/>
      <c r="KEW187" s="250"/>
      <c r="KEX187" s="250"/>
      <c r="KEY187" s="250"/>
      <c r="KEZ187" s="250"/>
      <c r="KFA187" s="250"/>
      <c r="KFB187" s="250"/>
      <c r="KFC187" s="250"/>
      <c r="KFD187" s="250"/>
      <c r="KFE187" s="250"/>
      <c r="KFF187" s="250"/>
      <c r="KFG187" s="250"/>
      <c r="KFH187" s="250"/>
      <c r="KFI187" s="250"/>
      <c r="KFJ187" s="250"/>
      <c r="KFK187" s="250"/>
      <c r="KFL187" s="250"/>
      <c r="KFM187" s="250"/>
      <c r="KFN187" s="250"/>
      <c r="KFO187" s="250"/>
      <c r="KFP187" s="250"/>
      <c r="KFQ187" s="250"/>
      <c r="KFR187" s="250"/>
      <c r="KFS187" s="250"/>
      <c r="KFT187" s="250"/>
      <c r="KFU187" s="250"/>
      <c r="KFV187" s="250"/>
      <c r="KFW187" s="250"/>
      <c r="KFX187" s="250"/>
      <c r="KFY187" s="250"/>
      <c r="KFZ187" s="250"/>
      <c r="KGA187" s="250"/>
      <c r="KGB187" s="250"/>
      <c r="KGC187" s="250"/>
      <c r="KGD187" s="250"/>
      <c r="KGE187" s="250"/>
      <c r="KGF187" s="250"/>
      <c r="KGG187" s="250"/>
      <c r="KGH187" s="250"/>
      <c r="KGI187" s="250"/>
      <c r="KGJ187" s="250"/>
      <c r="KGK187" s="250"/>
      <c r="KGL187" s="250"/>
      <c r="KGM187" s="250"/>
      <c r="KGN187" s="250"/>
      <c r="KGO187" s="250"/>
      <c r="KGP187" s="250"/>
      <c r="KGQ187" s="250"/>
      <c r="KGR187" s="250"/>
      <c r="KGS187" s="250"/>
      <c r="KGT187" s="250"/>
      <c r="KGU187" s="250"/>
      <c r="KGV187" s="250"/>
      <c r="KGW187" s="250"/>
      <c r="KGX187" s="250"/>
      <c r="KGY187" s="250"/>
      <c r="KGZ187" s="250"/>
      <c r="KHA187" s="250"/>
      <c r="KHB187" s="250"/>
      <c r="KHC187" s="250"/>
      <c r="KHD187" s="250"/>
      <c r="KHE187" s="250"/>
      <c r="KHF187" s="250"/>
      <c r="KHG187" s="250"/>
      <c r="KHH187" s="250"/>
      <c r="KHI187" s="250"/>
      <c r="KHJ187" s="250"/>
      <c r="KHK187" s="250"/>
      <c r="KHL187" s="250"/>
      <c r="KHM187" s="250"/>
      <c r="KHN187" s="250"/>
      <c r="KHO187" s="250"/>
      <c r="KHP187" s="250"/>
      <c r="KHQ187" s="250"/>
      <c r="KHR187" s="250"/>
      <c r="KHS187" s="250"/>
      <c r="KHT187" s="250"/>
      <c r="KHU187" s="250"/>
      <c r="KHV187" s="250"/>
      <c r="KHW187" s="250"/>
      <c r="KHX187" s="250"/>
      <c r="KHY187" s="250"/>
      <c r="KHZ187" s="250"/>
      <c r="KIA187" s="250"/>
      <c r="KIB187" s="250"/>
      <c r="KIC187" s="250"/>
      <c r="KID187" s="250"/>
      <c r="KIE187" s="250"/>
      <c r="KIF187" s="250"/>
      <c r="KIG187" s="250"/>
      <c r="KIH187" s="250"/>
      <c r="KII187" s="250"/>
      <c r="KIJ187" s="250"/>
      <c r="KIK187" s="250"/>
      <c r="KIL187" s="250"/>
      <c r="KIM187" s="250"/>
      <c r="KIN187" s="250"/>
      <c r="KIO187" s="250"/>
      <c r="KIP187" s="250"/>
      <c r="KIQ187" s="250"/>
      <c r="KIR187" s="250"/>
      <c r="KIS187" s="250"/>
      <c r="KIT187" s="250"/>
      <c r="KIU187" s="250"/>
      <c r="KIV187" s="250"/>
      <c r="KIW187" s="250"/>
      <c r="KIX187" s="250"/>
      <c r="KIY187" s="250"/>
      <c r="KIZ187" s="250"/>
      <c r="KJA187" s="250"/>
      <c r="KJB187" s="250"/>
      <c r="KJC187" s="250"/>
      <c r="KJD187" s="250"/>
      <c r="KJE187" s="250"/>
      <c r="KJF187" s="250"/>
      <c r="KJG187" s="250"/>
      <c r="KJH187" s="250"/>
      <c r="KJI187" s="250"/>
      <c r="KJJ187" s="250"/>
      <c r="KJK187" s="250"/>
      <c r="KJL187" s="250"/>
      <c r="KJM187" s="250"/>
      <c r="KJN187" s="250"/>
      <c r="KJO187" s="250"/>
      <c r="KJP187" s="250"/>
      <c r="KJQ187" s="250"/>
      <c r="KJR187" s="250"/>
      <c r="KJS187" s="250"/>
      <c r="KJT187" s="250"/>
      <c r="KJU187" s="250"/>
      <c r="KJV187" s="250"/>
      <c r="KJW187" s="250"/>
      <c r="KJX187" s="250"/>
      <c r="KJY187" s="250"/>
      <c r="KJZ187" s="250"/>
      <c r="KKA187" s="250"/>
      <c r="KKB187" s="250"/>
      <c r="KKC187" s="250"/>
      <c r="KKD187" s="250"/>
      <c r="KKE187" s="250"/>
      <c r="KKF187" s="250"/>
      <c r="KKG187" s="250"/>
      <c r="KKH187" s="250"/>
      <c r="KKI187" s="250"/>
      <c r="KKJ187" s="250"/>
      <c r="KKK187" s="250"/>
      <c r="KKL187" s="250"/>
      <c r="KKM187" s="250"/>
      <c r="KKN187" s="250"/>
      <c r="KKO187" s="250"/>
      <c r="KKP187" s="250"/>
      <c r="KKQ187" s="250"/>
      <c r="KKR187" s="250"/>
      <c r="KKS187" s="250"/>
      <c r="KKT187" s="250"/>
      <c r="KKU187" s="250"/>
      <c r="KKV187" s="250"/>
      <c r="KKW187" s="250"/>
      <c r="KKX187" s="250"/>
      <c r="KKY187" s="250"/>
      <c r="KKZ187" s="250"/>
      <c r="KLA187" s="250"/>
      <c r="KLB187" s="250"/>
      <c r="KLC187" s="250"/>
      <c r="KLD187" s="250"/>
      <c r="KLE187" s="250"/>
      <c r="KLF187" s="250"/>
      <c r="KLG187" s="250"/>
      <c r="KLH187" s="250"/>
      <c r="KLI187" s="250"/>
      <c r="KLJ187" s="250"/>
      <c r="KLK187" s="250"/>
      <c r="KLL187" s="250"/>
      <c r="KLM187" s="250"/>
      <c r="KLN187" s="250"/>
      <c r="KLO187" s="250"/>
      <c r="KLP187" s="250"/>
      <c r="KLQ187" s="250"/>
      <c r="KLR187" s="250"/>
      <c r="KLS187" s="250"/>
      <c r="KLT187" s="250"/>
      <c r="KLU187" s="250"/>
      <c r="KLV187" s="250"/>
      <c r="KLW187" s="250"/>
      <c r="KLX187" s="250"/>
      <c r="KLY187" s="250"/>
      <c r="KLZ187" s="250"/>
      <c r="KMA187" s="250"/>
      <c r="KMB187" s="250"/>
      <c r="KMC187" s="250"/>
      <c r="KMD187" s="250"/>
      <c r="KME187" s="250"/>
      <c r="KMF187" s="250"/>
      <c r="KMG187" s="250"/>
      <c r="KMH187" s="250"/>
      <c r="KMI187" s="250"/>
      <c r="KMJ187" s="250"/>
      <c r="KMK187" s="250"/>
      <c r="KML187" s="250"/>
      <c r="KMM187" s="250"/>
      <c r="KMN187" s="250"/>
      <c r="KMO187" s="250"/>
      <c r="KMP187" s="250"/>
      <c r="KMQ187" s="250"/>
      <c r="KMR187" s="250"/>
      <c r="KMS187" s="250"/>
      <c r="KMT187" s="250"/>
      <c r="KMU187" s="250"/>
      <c r="KMV187" s="250"/>
      <c r="KMW187" s="250"/>
      <c r="KMX187" s="250"/>
      <c r="KMY187" s="250"/>
      <c r="KMZ187" s="250"/>
      <c r="KNA187" s="250"/>
      <c r="KNB187" s="250"/>
      <c r="KNC187" s="250"/>
      <c r="KND187" s="250"/>
      <c r="KNE187" s="250"/>
      <c r="KNF187" s="250"/>
      <c r="KNG187" s="250"/>
      <c r="KNH187" s="250"/>
      <c r="KNI187" s="250"/>
      <c r="KNJ187" s="250"/>
      <c r="KNK187" s="250"/>
      <c r="KNL187" s="250"/>
      <c r="KNM187" s="250"/>
      <c r="KNN187" s="250"/>
      <c r="KNO187" s="250"/>
      <c r="KNP187" s="250"/>
      <c r="KNQ187" s="250"/>
      <c r="KNR187" s="250"/>
      <c r="KNS187" s="250"/>
      <c r="KNT187" s="250"/>
      <c r="KNU187" s="250"/>
      <c r="KNV187" s="250"/>
      <c r="KNW187" s="250"/>
      <c r="KNX187" s="250"/>
      <c r="KNY187" s="250"/>
      <c r="KNZ187" s="250"/>
      <c r="KOA187" s="250"/>
      <c r="KOB187" s="250"/>
      <c r="KOC187" s="250"/>
      <c r="KOD187" s="250"/>
      <c r="KOE187" s="250"/>
      <c r="KOF187" s="250"/>
      <c r="KOG187" s="250"/>
      <c r="KOH187" s="250"/>
      <c r="KOI187" s="250"/>
      <c r="KOJ187" s="250"/>
      <c r="KOK187" s="250"/>
      <c r="KOL187" s="250"/>
      <c r="KOM187" s="250"/>
      <c r="KON187" s="250"/>
      <c r="KOO187" s="250"/>
      <c r="KOP187" s="250"/>
      <c r="KOQ187" s="250"/>
      <c r="KOR187" s="250"/>
      <c r="KOS187" s="250"/>
      <c r="KOT187" s="250"/>
      <c r="KOU187" s="250"/>
      <c r="KOV187" s="250"/>
      <c r="KOW187" s="250"/>
      <c r="KOX187" s="250"/>
      <c r="KOY187" s="250"/>
      <c r="KOZ187" s="250"/>
      <c r="KPA187" s="250"/>
      <c r="KPB187" s="250"/>
      <c r="KPC187" s="250"/>
      <c r="KPD187" s="250"/>
      <c r="KPE187" s="250"/>
      <c r="KPF187" s="250"/>
      <c r="KPG187" s="250"/>
      <c r="KPH187" s="250"/>
      <c r="KPI187" s="250"/>
      <c r="KPJ187" s="250"/>
      <c r="KPK187" s="250"/>
      <c r="KPL187" s="250"/>
      <c r="KPM187" s="250"/>
      <c r="KPN187" s="250"/>
      <c r="KPO187" s="250"/>
      <c r="KPP187" s="250"/>
      <c r="KPQ187" s="250"/>
      <c r="KPR187" s="250"/>
      <c r="KPS187" s="250"/>
      <c r="KPT187" s="250"/>
      <c r="KPU187" s="250"/>
      <c r="KPV187" s="250"/>
      <c r="KPW187" s="250"/>
      <c r="KPX187" s="250"/>
      <c r="KPY187" s="250"/>
      <c r="KPZ187" s="250"/>
      <c r="KQA187" s="250"/>
      <c r="KQB187" s="250"/>
      <c r="KQC187" s="250"/>
      <c r="KQD187" s="250"/>
      <c r="KQE187" s="250"/>
      <c r="KQF187" s="250"/>
      <c r="KQG187" s="250"/>
      <c r="KQH187" s="250"/>
      <c r="KQI187" s="250"/>
      <c r="KQJ187" s="250"/>
      <c r="KQK187" s="250"/>
      <c r="KQL187" s="250"/>
      <c r="KQM187" s="250"/>
      <c r="KQN187" s="250"/>
      <c r="KQO187" s="250"/>
      <c r="KQP187" s="250"/>
      <c r="KQQ187" s="250"/>
      <c r="KQR187" s="250"/>
      <c r="KQS187" s="250"/>
      <c r="KQT187" s="250"/>
      <c r="KQU187" s="250"/>
      <c r="KQV187" s="250"/>
      <c r="KQW187" s="250"/>
      <c r="KQX187" s="250"/>
      <c r="KQY187" s="250"/>
      <c r="KQZ187" s="250"/>
      <c r="KRA187" s="250"/>
      <c r="KRB187" s="250"/>
      <c r="KRC187" s="250"/>
      <c r="KRD187" s="250"/>
      <c r="KRE187" s="250"/>
      <c r="KRF187" s="250"/>
      <c r="KRG187" s="250"/>
      <c r="KRH187" s="250"/>
      <c r="KRI187" s="250"/>
      <c r="KRJ187" s="250"/>
      <c r="KRK187" s="250"/>
      <c r="KRL187" s="250"/>
      <c r="KRM187" s="250"/>
      <c r="KRN187" s="250"/>
      <c r="KRO187" s="250"/>
      <c r="KRP187" s="250"/>
      <c r="KRQ187" s="250"/>
      <c r="KRR187" s="250"/>
      <c r="KRS187" s="250"/>
      <c r="KRT187" s="250"/>
      <c r="KRU187" s="250"/>
      <c r="KRV187" s="250"/>
      <c r="KRW187" s="250"/>
      <c r="KRX187" s="250"/>
      <c r="KRY187" s="250"/>
      <c r="KRZ187" s="250"/>
      <c r="KSA187" s="250"/>
      <c r="KSB187" s="250"/>
      <c r="KSC187" s="250"/>
      <c r="KSD187" s="250"/>
      <c r="KSE187" s="250"/>
      <c r="KSF187" s="250"/>
      <c r="KSG187" s="250"/>
      <c r="KSH187" s="250"/>
      <c r="KSI187" s="250"/>
      <c r="KSJ187" s="250"/>
      <c r="KSK187" s="250"/>
      <c r="KSL187" s="250"/>
      <c r="KSM187" s="250"/>
      <c r="KSN187" s="250"/>
      <c r="KSO187" s="250"/>
      <c r="KSP187" s="250"/>
      <c r="KSQ187" s="250"/>
      <c r="KSR187" s="250"/>
      <c r="KSS187" s="250"/>
      <c r="KST187" s="250"/>
      <c r="KSU187" s="250"/>
      <c r="KSV187" s="250"/>
      <c r="KSW187" s="250"/>
      <c r="KSX187" s="250"/>
      <c r="KSY187" s="250"/>
      <c r="KSZ187" s="250"/>
      <c r="KTA187" s="250"/>
      <c r="KTB187" s="250"/>
      <c r="KTC187" s="250"/>
      <c r="KTD187" s="250"/>
      <c r="KTE187" s="250"/>
      <c r="KTF187" s="250"/>
      <c r="KTG187" s="250"/>
      <c r="KTH187" s="250"/>
      <c r="KTI187" s="250"/>
      <c r="KTJ187" s="250"/>
      <c r="KTK187" s="250"/>
      <c r="KTL187" s="250"/>
      <c r="KTM187" s="250"/>
      <c r="KTN187" s="250"/>
      <c r="KTO187" s="250"/>
      <c r="KTP187" s="250"/>
      <c r="KTQ187" s="250"/>
      <c r="KTR187" s="250"/>
      <c r="KTS187" s="250"/>
      <c r="KTT187" s="250"/>
      <c r="KTU187" s="250"/>
      <c r="KTV187" s="250"/>
      <c r="KTW187" s="250"/>
      <c r="KTX187" s="250"/>
      <c r="KTY187" s="250"/>
      <c r="KTZ187" s="250"/>
      <c r="KUA187" s="250"/>
      <c r="KUB187" s="250"/>
      <c r="KUC187" s="250"/>
      <c r="KUD187" s="250"/>
      <c r="KUE187" s="250"/>
      <c r="KUF187" s="250"/>
      <c r="KUG187" s="250"/>
      <c r="KUH187" s="250"/>
      <c r="KUI187" s="250"/>
      <c r="KUJ187" s="250"/>
      <c r="KUK187" s="250"/>
      <c r="KUL187" s="250"/>
      <c r="KUM187" s="250"/>
      <c r="KUN187" s="250"/>
      <c r="KUO187" s="250"/>
      <c r="KUP187" s="250"/>
      <c r="KUQ187" s="250"/>
      <c r="KUR187" s="250"/>
      <c r="KUS187" s="250"/>
      <c r="KUT187" s="250"/>
      <c r="KUU187" s="250"/>
      <c r="KUV187" s="250"/>
      <c r="KUW187" s="250"/>
      <c r="KUX187" s="250"/>
      <c r="KUY187" s="250"/>
      <c r="KUZ187" s="250"/>
      <c r="KVA187" s="250"/>
      <c r="KVB187" s="250"/>
      <c r="KVC187" s="250"/>
      <c r="KVD187" s="250"/>
      <c r="KVE187" s="250"/>
      <c r="KVF187" s="250"/>
      <c r="KVG187" s="250"/>
      <c r="KVH187" s="250"/>
      <c r="KVI187" s="250"/>
      <c r="KVJ187" s="250"/>
      <c r="KVK187" s="250"/>
      <c r="KVL187" s="250"/>
      <c r="KVM187" s="250"/>
      <c r="KVN187" s="250"/>
      <c r="KVO187" s="250"/>
      <c r="KVP187" s="250"/>
      <c r="KVQ187" s="250"/>
      <c r="KVR187" s="250"/>
      <c r="KVS187" s="250"/>
      <c r="KVT187" s="250"/>
      <c r="KVU187" s="250"/>
      <c r="KVV187" s="250"/>
      <c r="KVW187" s="250"/>
      <c r="KVX187" s="250"/>
      <c r="KVY187" s="250"/>
      <c r="KVZ187" s="250"/>
      <c r="KWA187" s="250"/>
      <c r="KWB187" s="250"/>
      <c r="KWC187" s="250"/>
      <c r="KWD187" s="250"/>
      <c r="KWE187" s="250"/>
      <c r="KWF187" s="250"/>
      <c r="KWG187" s="250"/>
      <c r="KWH187" s="250"/>
      <c r="KWI187" s="250"/>
      <c r="KWJ187" s="250"/>
      <c r="KWK187" s="250"/>
      <c r="KWL187" s="250"/>
      <c r="KWM187" s="250"/>
      <c r="KWN187" s="250"/>
      <c r="KWO187" s="250"/>
      <c r="KWP187" s="250"/>
      <c r="KWQ187" s="250"/>
      <c r="KWR187" s="250"/>
      <c r="KWS187" s="250"/>
      <c r="KWT187" s="250"/>
      <c r="KWU187" s="250"/>
      <c r="KWV187" s="250"/>
      <c r="KWW187" s="250"/>
      <c r="KWX187" s="250"/>
      <c r="KWY187" s="250"/>
      <c r="KWZ187" s="250"/>
      <c r="KXA187" s="250"/>
      <c r="KXB187" s="250"/>
      <c r="KXC187" s="250"/>
      <c r="KXD187" s="250"/>
      <c r="KXE187" s="250"/>
      <c r="KXF187" s="250"/>
      <c r="KXG187" s="250"/>
      <c r="KXH187" s="250"/>
      <c r="KXI187" s="250"/>
      <c r="KXJ187" s="250"/>
      <c r="KXK187" s="250"/>
      <c r="KXL187" s="250"/>
      <c r="KXM187" s="250"/>
      <c r="KXN187" s="250"/>
      <c r="KXO187" s="250"/>
      <c r="KXP187" s="250"/>
      <c r="KXQ187" s="250"/>
      <c r="KXR187" s="250"/>
      <c r="KXS187" s="250"/>
      <c r="KXT187" s="250"/>
      <c r="KXU187" s="250"/>
      <c r="KXV187" s="250"/>
      <c r="KXW187" s="250"/>
      <c r="KXX187" s="250"/>
      <c r="KXY187" s="250"/>
      <c r="KXZ187" s="250"/>
      <c r="KYA187" s="250"/>
      <c r="KYB187" s="250"/>
      <c r="KYC187" s="250"/>
      <c r="KYD187" s="250"/>
      <c r="KYE187" s="250"/>
      <c r="KYF187" s="250"/>
      <c r="KYG187" s="250"/>
      <c r="KYH187" s="250"/>
      <c r="KYI187" s="250"/>
      <c r="KYJ187" s="250"/>
      <c r="KYK187" s="250"/>
      <c r="KYL187" s="250"/>
      <c r="KYM187" s="250"/>
      <c r="KYN187" s="250"/>
      <c r="KYO187" s="250"/>
      <c r="KYP187" s="250"/>
      <c r="KYQ187" s="250"/>
      <c r="KYR187" s="250"/>
      <c r="KYS187" s="250"/>
      <c r="KYT187" s="250"/>
      <c r="KYU187" s="250"/>
      <c r="KYV187" s="250"/>
      <c r="KYW187" s="250"/>
      <c r="KYX187" s="250"/>
      <c r="KYY187" s="250"/>
      <c r="KYZ187" s="250"/>
      <c r="KZA187" s="250"/>
      <c r="KZB187" s="250"/>
      <c r="KZC187" s="250"/>
      <c r="KZD187" s="250"/>
      <c r="KZE187" s="250"/>
      <c r="KZF187" s="250"/>
      <c r="KZG187" s="250"/>
      <c r="KZH187" s="250"/>
      <c r="KZI187" s="250"/>
      <c r="KZJ187" s="250"/>
      <c r="KZK187" s="250"/>
      <c r="KZL187" s="250"/>
      <c r="KZM187" s="250"/>
      <c r="KZN187" s="250"/>
      <c r="KZO187" s="250"/>
      <c r="KZP187" s="250"/>
      <c r="KZQ187" s="250"/>
      <c r="KZR187" s="250"/>
      <c r="KZS187" s="250"/>
      <c r="KZT187" s="250"/>
      <c r="KZU187" s="250"/>
      <c r="KZV187" s="250"/>
      <c r="KZW187" s="250"/>
      <c r="KZX187" s="250"/>
      <c r="KZY187" s="250"/>
      <c r="KZZ187" s="250"/>
      <c r="LAA187" s="250"/>
      <c r="LAB187" s="250"/>
      <c r="LAC187" s="250"/>
      <c r="LAD187" s="250"/>
      <c r="LAE187" s="250"/>
      <c r="LAF187" s="250"/>
      <c r="LAG187" s="250"/>
      <c r="LAH187" s="250"/>
      <c r="LAI187" s="250"/>
      <c r="LAJ187" s="250"/>
      <c r="LAK187" s="250"/>
      <c r="LAL187" s="250"/>
      <c r="LAM187" s="250"/>
      <c r="LAN187" s="250"/>
      <c r="LAO187" s="250"/>
      <c r="LAP187" s="250"/>
      <c r="LAQ187" s="250"/>
      <c r="LAR187" s="250"/>
      <c r="LAS187" s="250"/>
      <c r="LAT187" s="250"/>
      <c r="LAU187" s="250"/>
      <c r="LAV187" s="250"/>
      <c r="LAW187" s="250"/>
      <c r="LAX187" s="250"/>
      <c r="LAY187" s="250"/>
      <c r="LAZ187" s="250"/>
      <c r="LBA187" s="250"/>
      <c r="LBB187" s="250"/>
      <c r="LBC187" s="250"/>
      <c r="LBD187" s="250"/>
      <c r="LBE187" s="250"/>
      <c r="LBF187" s="250"/>
      <c r="LBG187" s="250"/>
      <c r="LBH187" s="250"/>
      <c r="LBI187" s="250"/>
      <c r="LBJ187" s="250"/>
      <c r="LBK187" s="250"/>
      <c r="LBL187" s="250"/>
      <c r="LBM187" s="250"/>
      <c r="LBN187" s="250"/>
      <c r="LBO187" s="250"/>
      <c r="LBP187" s="250"/>
      <c r="LBQ187" s="250"/>
      <c r="LBR187" s="250"/>
      <c r="LBS187" s="250"/>
      <c r="LBT187" s="250"/>
      <c r="LBU187" s="250"/>
      <c r="LBV187" s="250"/>
      <c r="LBW187" s="250"/>
      <c r="LBX187" s="250"/>
      <c r="LBY187" s="250"/>
      <c r="LBZ187" s="250"/>
      <c r="LCA187" s="250"/>
      <c r="LCB187" s="250"/>
      <c r="LCC187" s="250"/>
      <c r="LCD187" s="250"/>
      <c r="LCE187" s="250"/>
      <c r="LCF187" s="250"/>
      <c r="LCG187" s="250"/>
      <c r="LCH187" s="250"/>
      <c r="LCI187" s="250"/>
      <c r="LCJ187" s="250"/>
      <c r="LCK187" s="250"/>
      <c r="LCL187" s="250"/>
      <c r="LCM187" s="250"/>
      <c r="LCN187" s="250"/>
      <c r="LCO187" s="250"/>
      <c r="LCP187" s="250"/>
      <c r="LCQ187" s="250"/>
      <c r="LCR187" s="250"/>
      <c r="LCS187" s="250"/>
      <c r="LCT187" s="250"/>
      <c r="LCU187" s="250"/>
      <c r="LCV187" s="250"/>
      <c r="LCW187" s="250"/>
      <c r="LCX187" s="250"/>
      <c r="LCY187" s="250"/>
      <c r="LCZ187" s="250"/>
      <c r="LDA187" s="250"/>
      <c r="LDB187" s="250"/>
      <c r="LDC187" s="250"/>
      <c r="LDD187" s="250"/>
      <c r="LDE187" s="250"/>
      <c r="LDF187" s="250"/>
      <c r="LDG187" s="250"/>
      <c r="LDH187" s="250"/>
      <c r="LDI187" s="250"/>
      <c r="LDJ187" s="250"/>
      <c r="LDK187" s="250"/>
      <c r="LDL187" s="250"/>
      <c r="LDM187" s="250"/>
      <c r="LDN187" s="250"/>
      <c r="LDO187" s="250"/>
      <c r="LDP187" s="250"/>
      <c r="LDQ187" s="250"/>
      <c r="LDR187" s="250"/>
      <c r="LDS187" s="250"/>
      <c r="LDT187" s="250"/>
      <c r="LDU187" s="250"/>
      <c r="LDV187" s="250"/>
      <c r="LDW187" s="250"/>
      <c r="LDX187" s="250"/>
      <c r="LDY187" s="250"/>
      <c r="LDZ187" s="250"/>
      <c r="LEA187" s="250"/>
      <c r="LEB187" s="250"/>
      <c r="LEC187" s="250"/>
      <c r="LED187" s="250"/>
      <c r="LEE187" s="250"/>
      <c r="LEF187" s="250"/>
      <c r="LEG187" s="250"/>
      <c r="LEH187" s="250"/>
      <c r="LEI187" s="250"/>
      <c r="LEJ187" s="250"/>
      <c r="LEK187" s="250"/>
      <c r="LEL187" s="250"/>
      <c r="LEM187" s="250"/>
      <c r="LEN187" s="250"/>
      <c r="LEO187" s="250"/>
      <c r="LEP187" s="250"/>
      <c r="LEQ187" s="250"/>
      <c r="LER187" s="250"/>
      <c r="LES187" s="250"/>
      <c r="LET187" s="250"/>
      <c r="LEU187" s="250"/>
      <c r="LEV187" s="250"/>
      <c r="LEW187" s="250"/>
      <c r="LEX187" s="250"/>
      <c r="LEY187" s="250"/>
      <c r="LEZ187" s="250"/>
      <c r="LFA187" s="250"/>
      <c r="LFB187" s="250"/>
      <c r="LFC187" s="250"/>
      <c r="LFD187" s="250"/>
      <c r="LFE187" s="250"/>
      <c r="LFF187" s="250"/>
      <c r="LFG187" s="250"/>
      <c r="LFH187" s="250"/>
      <c r="LFI187" s="250"/>
      <c r="LFJ187" s="250"/>
      <c r="LFK187" s="250"/>
      <c r="LFL187" s="250"/>
      <c r="LFM187" s="250"/>
      <c r="LFN187" s="250"/>
      <c r="LFO187" s="250"/>
      <c r="LFP187" s="250"/>
      <c r="LFQ187" s="250"/>
      <c r="LFR187" s="250"/>
      <c r="LFS187" s="250"/>
      <c r="LFT187" s="250"/>
      <c r="LFU187" s="250"/>
      <c r="LFV187" s="250"/>
      <c r="LFW187" s="250"/>
      <c r="LFX187" s="250"/>
      <c r="LFY187" s="250"/>
      <c r="LFZ187" s="250"/>
      <c r="LGA187" s="250"/>
      <c r="LGB187" s="250"/>
      <c r="LGC187" s="250"/>
      <c r="LGD187" s="250"/>
      <c r="LGE187" s="250"/>
      <c r="LGF187" s="250"/>
      <c r="LGG187" s="250"/>
      <c r="LGH187" s="250"/>
      <c r="LGI187" s="250"/>
      <c r="LGJ187" s="250"/>
      <c r="LGK187" s="250"/>
      <c r="LGL187" s="250"/>
      <c r="LGM187" s="250"/>
      <c r="LGN187" s="250"/>
      <c r="LGO187" s="250"/>
      <c r="LGP187" s="250"/>
      <c r="LGQ187" s="250"/>
      <c r="LGR187" s="250"/>
      <c r="LGS187" s="250"/>
      <c r="LGT187" s="250"/>
      <c r="LGU187" s="250"/>
      <c r="LGV187" s="250"/>
      <c r="LGW187" s="250"/>
      <c r="LGX187" s="250"/>
      <c r="LGY187" s="250"/>
      <c r="LGZ187" s="250"/>
      <c r="LHA187" s="250"/>
      <c r="LHB187" s="250"/>
      <c r="LHC187" s="250"/>
      <c r="LHD187" s="250"/>
      <c r="LHE187" s="250"/>
      <c r="LHF187" s="250"/>
      <c r="LHG187" s="250"/>
      <c r="LHH187" s="250"/>
      <c r="LHI187" s="250"/>
      <c r="LHJ187" s="250"/>
      <c r="LHK187" s="250"/>
      <c r="LHL187" s="250"/>
      <c r="LHM187" s="250"/>
      <c r="LHN187" s="250"/>
      <c r="LHO187" s="250"/>
      <c r="LHP187" s="250"/>
      <c r="LHQ187" s="250"/>
      <c r="LHR187" s="250"/>
      <c r="LHS187" s="250"/>
      <c r="LHT187" s="250"/>
      <c r="LHU187" s="250"/>
      <c r="LHV187" s="250"/>
      <c r="LHW187" s="250"/>
      <c r="LHX187" s="250"/>
      <c r="LHY187" s="250"/>
      <c r="LHZ187" s="250"/>
      <c r="LIA187" s="250"/>
      <c r="LIB187" s="250"/>
      <c r="LIC187" s="250"/>
      <c r="LID187" s="250"/>
      <c r="LIE187" s="250"/>
      <c r="LIF187" s="250"/>
      <c r="LIG187" s="250"/>
      <c r="LIH187" s="250"/>
      <c r="LII187" s="250"/>
      <c r="LIJ187" s="250"/>
      <c r="LIK187" s="250"/>
      <c r="LIL187" s="250"/>
      <c r="LIM187" s="250"/>
      <c r="LIN187" s="250"/>
      <c r="LIO187" s="250"/>
      <c r="LIP187" s="250"/>
      <c r="LIQ187" s="250"/>
      <c r="LIR187" s="250"/>
      <c r="LIS187" s="250"/>
      <c r="LIT187" s="250"/>
      <c r="LIU187" s="250"/>
      <c r="LIV187" s="250"/>
      <c r="LIW187" s="250"/>
      <c r="LIX187" s="250"/>
      <c r="LIY187" s="250"/>
      <c r="LIZ187" s="250"/>
      <c r="LJA187" s="250"/>
      <c r="LJB187" s="250"/>
      <c r="LJC187" s="250"/>
      <c r="LJD187" s="250"/>
      <c r="LJE187" s="250"/>
      <c r="LJF187" s="250"/>
      <c r="LJG187" s="250"/>
      <c r="LJH187" s="250"/>
      <c r="LJI187" s="250"/>
      <c r="LJJ187" s="250"/>
      <c r="LJK187" s="250"/>
      <c r="LJL187" s="250"/>
      <c r="LJM187" s="250"/>
      <c r="LJN187" s="250"/>
      <c r="LJO187" s="250"/>
      <c r="LJP187" s="250"/>
      <c r="LJQ187" s="250"/>
      <c r="LJR187" s="250"/>
      <c r="LJS187" s="250"/>
      <c r="LJT187" s="250"/>
      <c r="LJU187" s="250"/>
      <c r="LJV187" s="250"/>
      <c r="LJW187" s="250"/>
      <c r="LJX187" s="250"/>
      <c r="LJY187" s="250"/>
      <c r="LJZ187" s="250"/>
      <c r="LKA187" s="250"/>
      <c r="LKB187" s="250"/>
      <c r="LKC187" s="250"/>
      <c r="LKD187" s="250"/>
      <c r="LKE187" s="250"/>
      <c r="LKF187" s="250"/>
      <c r="LKG187" s="250"/>
      <c r="LKH187" s="250"/>
      <c r="LKI187" s="250"/>
      <c r="LKJ187" s="250"/>
      <c r="LKK187" s="250"/>
      <c r="LKL187" s="250"/>
      <c r="LKM187" s="250"/>
      <c r="LKN187" s="250"/>
      <c r="LKO187" s="250"/>
      <c r="LKP187" s="250"/>
      <c r="LKQ187" s="250"/>
      <c r="LKR187" s="250"/>
      <c r="LKS187" s="250"/>
      <c r="LKT187" s="250"/>
      <c r="LKU187" s="250"/>
      <c r="LKV187" s="250"/>
      <c r="LKW187" s="250"/>
      <c r="LKX187" s="250"/>
      <c r="LKY187" s="250"/>
      <c r="LKZ187" s="250"/>
      <c r="LLA187" s="250"/>
      <c r="LLB187" s="250"/>
      <c r="LLC187" s="250"/>
      <c r="LLD187" s="250"/>
      <c r="LLE187" s="250"/>
      <c r="LLF187" s="250"/>
      <c r="LLG187" s="250"/>
      <c r="LLH187" s="250"/>
      <c r="LLI187" s="250"/>
      <c r="LLJ187" s="250"/>
      <c r="LLK187" s="250"/>
      <c r="LLL187" s="250"/>
      <c r="LLM187" s="250"/>
      <c r="LLN187" s="250"/>
      <c r="LLO187" s="250"/>
      <c r="LLP187" s="250"/>
      <c r="LLQ187" s="250"/>
      <c r="LLR187" s="250"/>
      <c r="LLS187" s="250"/>
      <c r="LLT187" s="250"/>
      <c r="LLU187" s="250"/>
      <c r="LLV187" s="250"/>
      <c r="LLW187" s="250"/>
      <c r="LLX187" s="250"/>
      <c r="LLY187" s="250"/>
      <c r="LLZ187" s="250"/>
      <c r="LMA187" s="250"/>
      <c r="LMB187" s="250"/>
      <c r="LMC187" s="250"/>
      <c r="LMD187" s="250"/>
      <c r="LME187" s="250"/>
      <c r="LMF187" s="250"/>
      <c r="LMG187" s="250"/>
      <c r="LMH187" s="250"/>
      <c r="LMI187" s="250"/>
      <c r="LMJ187" s="250"/>
      <c r="LMK187" s="250"/>
      <c r="LML187" s="250"/>
      <c r="LMM187" s="250"/>
      <c r="LMN187" s="250"/>
      <c r="LMO187" s="250"/>
      <c r="LMP187" s="250"/>
      <c r="LMQ187" s="250"/>
      <c r="LMR187" s="250"/>
      <c r="LMS187" s="250"/>
      <c r="LMT187" s="250"/>
      <c r="LMU187" s="250"/>
      <c r="LMV187" s="250"/>
      <c r="LMW187" s="250"/>
      <c r="LMX187" s="250"/>
      <c r="LMY187" s="250"/>
      <c r="LMZ187" s="250"/>
      <c r="LNA187" s="250"/>
      <c r="LNB187" s="250"/>
      <c r="LNC187" s="250"/>
      <c r="LND187" s="250"/>
      <c r="LNE187" s="250"/>
      <c r="LNF187" s="250"/>
      <c r="LNG187" s="250"/>
      <c r="LNH187" s="250"/>
      <c r="LNI187" s="250"/>
      <c r="LNJ187" s="250"/>
      <c r="LNK187" s="250"/>
      <c r="LNL187" s="250"/>
      <c r="LNM187" s="250"/>
      <c r="LNN187" s="250"/>
      <c r="LNO187" s="250"/>
      <c r="LNP187" s="250"/>
      <c r="LNQ187" s="250"/>
      <c r="LNR187" s="250"/>
      <c r="LNS187" s="250"/>
      <c r="LNT187" s="250"/>
      <c r="LNU187" s="250"/>
      <c r="LNV187" s="250"/>
      <c r="LNW187" s="250"/>
      <c r="LNX187" s="250"/>
      <c r="LNY187" s="250"/>
      <c r="LNZ187" s="250"/>
      <c r="LOA187" s="250"/>
      <c r="LOB187" s="250"/>
      <c r="LOC187" s="250"/>
      <c r="LOD187" s="250"/>
      <c r="LOE187" s="250"/>
      <c r="LOF187" s="250"/>
      <c r="LOG187" s="250"/>
      <c r="LOH187" s="250"/>
      <c r="LOI187" s="250"/>
      <c r="LOJ187" s="250"/>
      <c r="LOK187" s="250"/>
      <c r="LOL187" s="250"/>
      <c r="LOM187" s="250"/>
      <c r="LON187" s="250"/>
      <c r="LOO187" s="250"/>
      <c r="LOP187" s="250"/>
      <c r="LOQ187" s="250"/>
      <c r="LOR187" s="250"/>
      <c r="LOS187" s="250"/>
      <c r="LOT187" s="250"/>
      <c r="LOU187" s="250"/>
      <c r="LOV187" s="250"/>
      <c r="LOW187" s="250"/>
      <c r="LOX187" s="250"/>
      <c r="LOY187" s="250"/>
      <c r="LOZ187" s="250"/>
      <c r="LPA187" s="250"/>
      <c r="LPB187" s="250"/>
      <c r="LPC187" s="250"/>
      <c r="LPD187" s="250"/>
      <c r="LPE187" s="250"/>
      <c r="LPF187" s="250"/>
      <c r="LPG187" s="250"/>
      <c r="LPH187" s="250"/>
      <c r="LPI187" s="250"/>
      <c r="LPJ187" s="250"/>
      <c r="LPK187" s="250"/>
      <c r="LPL187" s="250"/>
      <c r="LPM187" s="250"/>
      <c r="LPN187" s="250"/>
      <c r="LPO187" s="250"/>
      <c r="LPP187" s="250"/>
      <c r="LPQ187" s="250"/>
      <c r="LPR187" s="250"/>
      <c r="LPS187" s="250"/>
      <c r="LPT187" s="250"/>
      <c r="LPU187" s="250"/>
      <c r="LPV187" s="250"/>
      <c r="LPW187" s="250"/>
      <c r="LPX187" s="250"/>
      <c r="LPY187" s="250"/>
      <c r="LPZ187" s="250"/>
      <c r="LQA187" s="250"/>
      <c r="LQB187" s="250"/>
      <c r="LQC187" s="250"/>
      <c r="LQD187" s="250"/>
      <c r="LQE187" s="250"/>
      <c r="LQF187" s="250"/>
      <c r="LQG187" s="250"/>
      <c r="LQH187" s="250"/>
      <c r="LQI187" s="250"/>
      <c r="LQJ187" s="250"/>
      <c r="LQK187" s="250"/>
      <c r="LQL187" s="250"/>
      <c r="LQM187" s="250"/>
      <c r="LQN187" s="250"/>
      <c r="LQO187" s="250"/>
      <c r="LQP187" s="250"/>
      <c r="LQQ187" s="250"/>
      <c r="LQR187" s="250"/>
      <c r="LQS187" s="250"/>
      <c r="LQT187" s="250"/>
      <c r="LQU187" s="250"/>
      <c r="LQV187" s="250"/>
      <c r="LQW187" s="250"/>
      <c r="LQX187" s="250"/>
      <c r="LQY187" s="250"/>
      <c r="LQZ187" s="250"/>
      <c r="LRA187" s="250"/>
      <c r="LRB187" s="250"/>
      <c r="LRC187" s="250"/>
      <c r="LRD187" s="250"/>
      <c r="LRE187" s="250"/>
      <c r="LRF187" s="250"/>
      <c r="LRG187" s="250"/>
      <c r="LRH187" s="250"/>
      <c r="LRI187" s="250"/>
      <c r="LRJ187" s="250"/>
      <c r="LRK187" s="250"/>
      <c r="LRL187" s="250"/>
      <c r="LRM187" s="250"/>
      <c r="LRN187" s="250"/>
      <c r="LRO187" s="250"/>
      <c r="LRP187" s="250"/>
      <c r="LRQ187" s="250"/>
      <c r="LRR187" s="250"/>
      <c r="LRS187" s="250"/>
      <c r="LRT187" s="250"/>
      <c r="LRU187" s="250"/>
      <c r="LRV187" s="250"/>
      <c r="LRW187" s="250"/>
      <c r="LRX187" s="250"/>
      <c r="LRY187" s="250"/>
      <c r="LRZ187" s="250"/>
      <c r="LSA187" s="250"/>
      <c r="LSB187" s="250"/>
      <c r="LSC187" s="250"/>
      <c r="LSD187" s="250"/>
      <c r="LSE187" s="250"/>
      <c r="LSF187" s="250"/>
      <c r="LSG187" s="250"/>
      <c r="LSH187" s="250"/>
      <c r="LSI187" s="250"/>
      <c r="LSJ187" s="250"/>
      <c r="LSK187" s="250"/>
      <c r="LSL187" s="250"/>
      <c r="LSM187" s="250"/>
      <c r="LSN187" s="250"/>
      <c r="LSO187" s="250"/>
      <c r="LSP187" s="250"/>
      <c r="LSQ187" s="250"/>
      <c r="LSR187" s="250"/>
      <c r="LSS187" s="250"/>
      <c r="LST187" s="250"/>
      <c r="LSU187" s="250"/>
      <c r="LSV187" s="250"/>
      <c r="LSW187" s="250"/>
      <c r="LSX187" s="250"/>
      <c r="LSY187" s="250"/>
      <c r="LSZ187" s="250"/>
      <c r="LTA187" s="250"/>
      <c r="LTB187" s="250"/>
      <c r="LTC187" s="250"/>
      <c r="LTD187" s="250"/>
      <c r="LTE187" s="250"/>
      <c r="LTF187" s="250"/>
      <c r="LTG187" s="250"/>
      <c r="LTH187" s="250"/>
      <c r="LTI187" s="250"/>
      <c r="LTJ187" s="250"/>
      <c r="LTK187" s="250"/>
      <c r="LTL187" s="250"/>
      <c r="LTM187" s="250"/>
      <c r="LTN187" s="250"/>
      <c r="LTO187" s="250"/>
      <c r="LTP187" s="250"/>
      <c r="LTQ187" s="250"/>
      <c r="LTR187" s="250"/>
      <c r="LTS187" s="250"/>
      <c r="LTT187" s="250"/>
      <c r="LTU187" s="250"/>
      <c r="LTV187" s="250"/>
      <c r="LTW187" s="250"/>
      <c r="LTX187" s="250"/>
      <c r="LTY187" s="250"/>
      <c r="LTZ187" s="250"/>
      <c r="LUA187" s="250"/>
      <c r="LUB187" s="250"/>
      <c r="LUC187" s="250"/>
      <c r="LUD187" s="250"/>
      <c r="LUE187" s="250"/>
      <c r="LUF187" s="250"/>
      <c r="LUG187" s="250"/>
      <c r="LUH187" s="250"/>
      <c r="LUI187" s="250"/>
      <c r="LUJ187" s="250"/>
      <c r="LUK187" s="250"/>
      <c r="LUL187" s="250"/>
      <c r="LUM187" s="250"/>
      <c r="LUN187" s="250"/>
      <c r="LUO187" s="250"/>
      <c r="LUP187" s="250"/>
      <c r="LUQ187" s="250"/>
      <c r="LUR187" s="250"/>
      <c r="LUS187" s="250"/>
      <c r="LUT187" s="250"/>
      <c r="LUU187" s="250"/>
      <c r="LUV187" s="250"/>
      <c r="LUW187" s="250"/>
      <c r="LUX187" s="250"/>
      <c r="LUY187" s="250"/>
      <c r="LUZ187" s="250"/>
      <c r="LVA187" s="250"/>
      <c r="LVB187" s="250"/>
      <c r="LVC187" s="250"/>
      <c r="LVD187" s="250"/>
      <c r="LVE187" s="250"/>
      <c r="LVF187" s="250"/>
      <c r="LVG187" s="250"/>
      <c r="LVH187" s="250"/>
      <c r="LVI187" s="250"/>
      <c r="LVJ187" s="250"/>
      <c r="LVK187" s="250"/>
      <c r="LVL187" s="250"/>
      <c r="LVM187" s="250"/>
      <c r="LVN187" s="250"/>
      <c r="LVO187" s="250"/>
      <c r="LVP187" s="250"/>
      <c r="LVQ187" s="250"/>
      <c r="LVR187" s="250"/>
      <c r="LVS187" s="250"/>
      <c r="LVT187" s="250"/>
      <c r="LVU187" s="250"/>
      <c r="LVV187" s="250"/>
      <c r="LVW187" s="250"/>
      <c r="LVX187" s="250"/>
      <c r="LVY187" s="250"/>
      <c r="LVZ187" s="250"/>
      <c r="LWA187" s="250"/>
      <c r="LWB187" s="250"/>
      <c r="LWC187" s="250"/>
      <c r="LWD187" s="250"/>
      <c r="LWE187" s="250"/>
      <c r="LWF187" s="250"/>
      <c r="LWG187" s="250"/>
      <c r="LWH187" s="250"/>
      <c r="LWI187" s="250"/>
      <c r="LWJ187" s="250"/>
      <c r="LWK187" s="250"/>
      <c r="LWL187" s="250"/>
      <c r="LWM187" s="250"/>
      <c r="LWN187" s="250"/>
      <c r="LWO187" s="250"/>
      <c r="LWP187" s="250"/>
      <c r="LWQ187" s="250"/>
      <c r="LWR187" s="250"/>
      <c r="LWS187" s="250"/>
      <c r="LWT187" s="250"/>
      <c r="LWU187" s="250"/>
      <c r="LWV187" s="250"/>
      <c r="LWW187" s="250"/>
      <c r="LWX187" s="250"/>
      <c r="LWY187" s="250"/>
      <c r="LWZ187" s="250"/>
      <c r="LXA187" s="250"/>
      <c r="LXB187" s="250"/>
      <c r="LXC187" s="250"/>
      <c r="LXD187" s="250"/>
      <c r="LXE187" s="250"/>
      <c r="LXF187" s="250"/>
      <c r="LXG187" s="250"/>
      <c r="LXH187" s="250"/>
      <c r="LXI187" s="250"/>
      <c r="LXJ187" s="250"/>
      <c r="LXK187" s="250"/>
      <c r="LXL187" s="250"/>
      <c r="LXM187" s="250"/>
      <c r="LXN187" s="250"/>
      <c r="LXO187" s="250"/>
      <c r="LXP187" s="250"/>
      <c r="LXQ187" s="250"/>
      <c r="LXR187" s="250"/>
      <c r="LXS187" s="250"/>
      <c r="LXT187" s="250"/>
      <c r="LXU187" s="250"/>
      <c r="LXV187" s="250"/>
      <c r="LXW187" s="250"/>
      <c r="LXX187" s="250"/>
      <c r="LXY187" s="250"/>
      <c r="LXZ187" s="250"/>
      <c r="LYA187" s="250"/>
      <c r="LYB187" s="250"/>
      <c r="LYC187" s="250"/>
      <c r="LYD187" s="250"/>
      <c r="LYE187" s="250"/>
      <c r="LYF187" s="250"/>
      <c r="LYG187" s="250"/>
      <c r="LYH187" s="250"/>
      <c r="LYI187" s="250"/>
      <c r="LYJ187" s="250"/>
      <c r="LYK187" s="250"/>
      <c r="LYL187" s="250"/>
      <c r="LYM187" s="250"/>
      <c r="LYN187" s="250"/>
      <c r="LYO187" s="250"/>
      <c r="LYP187" s="250"/>
      <c r="LYQ187" s="250"/>
      <c r="LYR187" s="250"/>
      <c r="LYS187" s="250"/>
      <c r="LYT187" s="250"/>
      <c r="LYU187" s="250"/>
      <c r="LYV187" s="250"/>
      <c r="LYW187" s="250"/>
      <c r="LYX187" s="250"/>
      <c r="LYY187" s="250"/>
      <c r="LYZ187" s="250"/>
      <c r="LZA187" s="250"/>
      <c r="LZB187" s="250"/>
      <c r="LZC187" s="250"/>
      <c r="LZD187" s="250"/>
      <c r="LZE187" s="250"/>
      <c r="LZF187" s="250"/>
      <c r="LZG187" s="250"/>
      <c r="LZH187" s="250"/>
      <c r="LZI187" s="250"/>
      <c r="LZJ187" s="250"/>
      <c r="LZK187" s="250"/>
      <c r="LZL187" s="250"/>
      <c r="LZM187" s="250"/>
      <c r="LZN187" s="250"/>
      <c r="LZO187" s="250"/>
      <c r="LZP187" s="250"/>
      <c r="LZQ187" s="250"/>
      <c r="LZR187" s="250"/>
      <c r="LZS187" s="250"/>
      <c r="LZT187" s="250"/>
      <c r="LZU187" s="250"/>
      <c r="LZV187" s="250"/>
      <c r="LZW187" s="250"/>
      <c r="LZX187" s="250"/>
      <c r="LZY187" s="250"/>
      <c r="LZZ187" s="250"/>
      <c r="MAA187" s="250"/>
      <c r="MAB187" s="250"/>
      <c r="MAC187" s="250"/>
      <c r="MAD187" s="250"/>
      <c r="MAE187" s="250"/>
      <c r="MAF187" s="250"/>
      <c r="MAG187" s="250"/>
      <c r="MAH187" s="250"/>
      <c r="MAI187" s="250"/>
      <c r="MAJ187" s="250"/>
      <c r="MAK187" s="250"/>
      <c r="MAL187" s="250"/>
      <c r="MAM187" s="250"/>
      <c r="MAN187" s="250"/>
      <c r="MAO187" s="250"/>
      <c r="MAP187" s="250"/>
      <c r="MAQ187" s="250"/>
      <c r="MAR187" s="250"/>
      <c r="MAS187" s="250"/>
      <c r="MAT187" s="250"/>
      <c r="MAU187" s="250"/>
      <c r="MAV187" s="250"/>
      <c r="MAW187" s="250"/>
      <c r="MAX187" s="250"/>
      <c r="MAY187" s="250"/>
      <c r="MAZ187" s="250"/>
      <c r="MBA187" s="250"/>
      <c r="MBB187" s="250"/>
      <c r="MBC187" s="250"/>
      <c r="MBD187" s="250"/>
      <c r="MBE187" s="250"/>
      <c r="MBF187" s="250"/>
      <c r="MBG187" s="250"/>
      <c r="MBH187" s="250"/>
      <c r="MBI187" s="250"/>
      <c r="MBJ187" s="250"/>
      <c r="MBK187" s="250"/>
      <c r="MBL187" s="250"/>
      <c r="MBM187" s="250"/>
      <c r="MBN187" s="250"/>
      <c r="MBO187" s="250"/>
      <c r="MBP187" s="250"/>
      <c r="MBQ187" s="250"/>
      <c r="MBR187" s="250"/>
      <c r="MBS187" s="250"/>
      <c r="MBT187" s="250"/>
      <c r="MBU187" s="250"/>
      <c r="MBV187" s="250"/>
      <c r="MBW187" s="250"/>
      <c r="MBX187" s="250"/>
      <c r="MBY187" s="250"/>
      <c r="MBZ187" s="250"/>
      <c r="MCA187" s="250"/>
      <c r="MCB187" s="250"/>
      <c r="MCC187" s="250"/>
      <c r="MCD187" s="250"/>
      <c r="MCE187" s="250"/>
      <c r="MCF187" s="250"/>
      <c r="MCG187" s="250"/>
      <c r="MCH187" s="250"/>
      <c r="MCI187" s="250"/>
      <c r="MCJ187" s="250"/>
      <c r="MCK187" s="250"/>
      <c r="MCL187" s="250"/>
      <c r="MCM187" s="250"/>
      <c r="MCN187" s="250"/>
      <c r="MCO187" s="250"/>
      <c r="MCP187" s="250"/>
      <c r="MCQ187" s="250"/>
      <c r="MCR187" s="250"/>
      <c r="MCS187" s="250"/>
      <c r="MCT187" s="250"/>
      <c r="MCU187" s="250"/>
      <c r="MCV187" s="250"/>
      <c r="MCW187" s="250"/>
      <c r="MCX187" s="250"/>
      <c r="MCY187" s="250"/>
      <c r="MCZ187" s="250"/>
      <c r="MDA187" s="250"/>
      <c r="MDB187" s="250"/>
      <c r="MDC187" s="250"/>
      <c r="MDD187" s="250"/>
      <c r="MDE187" s="250"/>
      <c r="MDF187" s="250"/>
      <c r="MDG187" s="250"/>
      <c r="MDH187" s="250"/>
      <c r="MDI187" s="250"/>
      <c r="MDJ187" s="250"/>
      <c r="MDK187" s="250"/>
      <c r="MDL187" s="250"/>
      <c r="MDM187" s="250"/>
      <c r="MDN187" s="250"/>
      <c r="MDO187" s="250"/>
      <c r="MDP187" s="250"/>
      <c r="MDQ187" s="250"/>
      <c r="MDR187" s="250"/>
      <c r="MDS187" s="250"/>
      <c r="MDT187" s="250"/>
      <c r="MDU187" s="250"/>
      <c r="MDV187" s="250"/>
      <c r="MDW187" s="250"/>
      <c r="MDX187" s="250"/>
      <c r="MDY187" s="250"/>
      <c r="MDZ187" s="250"/>
      <c r="MEA187" s="250"/>
      <c r="MEB187" s="250"/>
      <c r="MEC187" s="250"/>
      <c r="MED187" s="250"/>
      <c r="MEE187" s="250"/>
      <c r="MEF187" s="250"/>
      <c r="MEG187" s="250"/>
      <c r="MEH187" s="250"/>
      <c r="MEI187" s="250"/>
      <c r="MEJ187" s="250"/>
      <c r="MEK187" s="250"/>
      <c r="MEL187" s="250"/>
      <c r="MEM187" s="250"/>
      <c r="MEN187" s="250"/>
      <c r="MEO187" s="250"/>
      <c r="MEP187" s="250"/>
      <c r="MEQ187" s="250"/>
      <c r="MER187" s="250"/>
      <c r="MES187" s="250"/>
      <c r="MET187" s="250"/>
      <c r="MEU187" s="250"/>
      <c r="MEV187" s="250"/>
      <c r="MEW187" s="250"/>
      <c r="MEX187" s="250"/>
      <c r="MEY187" s="250"/>
      <c r="MEZ187" s="250"/>
      <c r="MFA187" s="250"/>
      <c r="MFB187" s="250"/>
      <c r="MFC187" s="250"/>
      <c r="MFD187" s="250"/>
      <c r="MFE187" s="250"/>
      <c r="MFF187" s="250"/>
      <c r="MFG187" s="250"/>
      <c r="MFH187" s="250"/>
      <c r="MFI187" s="250"/>
      <c r="MFJ187" s="250"/>
      <c r="MFK187" s="250"/>
      <c r="MFL187" s="250"/>
      <c r="MFM187" s="250"/>
      <c r="MFN187" s="250"/>
      <c r="MFO187" s="250"/>
      <c r="MFP187" s="250"/>
      <c r="MFQ187" s="250"/>
      <c r="MFR187" s="250"/>
      <c r="MFS187" s="250"/>
      <c r="MFT187" s="250"/>
      <c r="MFU187" s="250"/>
      <c r="MFV187" s="250"/>
      <c r="MFW187" s="250"/>
      <c r="MFX187" s="250"/>
      <c r="MFY187" s="250"/>
      <c r="MFZ187" s="250"/>
      <c r="MGA187" s="250"/>
      <c r="MGB187" s="250"/>
      <c r="MGC187" s="250"/>
      <c r="MGD187" s="250"/>
      <c r="MGE187" s="250"/>
      <c r="MGF187" s="250"/>
      <c r="MGG187" s="250"/>
      <c r="MGH187" s="250"/>
      <c r="MGI187" s="250"/>
      <c r="MGJ187" s="250"/>
      <c r="MGK187" s="250"/>
      <c r="MGL187" s="250"/>
      <c r="MGM187" s="250"/>
      <c r="MGN187" s="250"/>
      <c r="MGO187" s="250"/>
      <c r="MGP187" s="250"/>
      <c r="MGQ187" s="250"/>
      <c r="MGR187" s="250"/>
      <c r="MGS187" s="250"/>
      <c r="MGT187" s="250"/>
      <c r="MGU187" s="250"/>
      <c r="MGV187" s="250"/>
      <c r="MGW187" s="250"/>
      <c r="MGX187" s="250"/>
      <c r="MGY187" s="250"/>
      <c r="MGZ187" s="250"/>
      <c r="MHA187" s="250"/>
      <c r="MHB187" s="250"/>
      <c r="MHC187" s="250"/>
      <c r="MHD187" s="250"/>
      <c r="MHE187" s="250"/>
      <c r="MHF187" s="250"/>
      <c r="MHG187" s="250"/>
      <c r="MHH187" s="250"/>
      <c r="MHI187" s="250"/>
      <c r="MHJ187" s="250"/>
      <c r="MHK187" s="250"/>
      <c r="MHL187" s="250"/>
      <c r="MHM187" s="250"/>
      <c r="MHN187" s="250"/>
      <c r="MHO187" s="250"/>
      <c r="MHP187" s="250"/>
      <c r="MHQ187" s="250"/>
      <c r="MHR187" s="250"/>
      <c r="MHS187" s="250"/>
      <c r="MHT187" s="250"/>
      <c r="MHU187" s="250"/>
      <c r="MHV187" s="250"/>
      <c r="MHW187" s="250"/>
      <c r="MHX187" s="250"/>
      <c r="MHY187" s="250"/>
      <c r="MHZ187" s="250"/>
      <c r="MIA187" s="250"/>
      <c r="MIB187" s="250"/>
      <c r="MIC187" s="250"/>
      <c r="MID187" s="250"/>
      <c r="MIE187" s="250"/>
      <c r="MIF187" s="250"/>
      <c r="MIG187" s="250"/>
      <c r="MIH187" s="250"/>
      <c r="MII187" s="250"/>
      <c r="MIJ187" s="250"/>
      <c r="MIK187" s="250"/>
      <c r="MIL187" s="250"/>
      <c r="MIM187" s="250"/>
      <c r="MIN187" s="250"/>
      <c r="MIO187" s="250"/>
      <c r="MIP187" s="250"/>
      <c r="MIQ187" s="250"/>
      <c r="MIR187" s="250"/>
      <c r="MIS187" s="250"/>
      <c r="MIT187" s="250"/>
      <c r="MIU187" s="250"/>
      <c r="MIV187" s="250"/>
      <c r="MIW187" s="250"/>
      <c r="MIX187" s="250"/>
      <c r="MIY187" s="250"/>
      <c r="MIZ187" s="250"/>
      <c r="MJA187" s="250"/>
      <c r="MJB187" s="250"/>
      <c r="MJC187" s="250"/>
      <c r="MJD187" s="250"/>
      <c r="MJE187" s="250"/>
      <c r="MJF187" s="250"/>
      <c r="MJG187" s="250"/>
      <c r="MJH187" s="250"/>
      <c r="MJI187" s="250"/>
      <c r="MJJ187" s="250"/>
      <c r="MJK187" s="250"/>
      <c r="MJL187" s="250"/>
      <c r="MJM187" s="250"/>
      <c r="MJN187" s="250"/>
      <c r="MJO187" s="250"/>
      <c r="MJP187" s="250"/>
      <c r="MJQ187" s="250"/>
      <c r="MJR187" s="250"/>
      <c r="MJS187" s="250"/>
      <c r="MJT187" s="250"/>
      <c r="MJU187" s="250"/>
      <c r="MJV187" s="250"/>
      <c r="MJW187" s="250"/>
      <c r="MJX187" s="250"/>
      <c r="MJY187" s="250"/>
      <c r="MJZ187" s="250"/>
      <c r="MKA187" s="250"/>
      <c r="MKB187" s="250"/>
      <c r="MKC187" s="250"/>
      <c r="MKD187" s="250"/>
      <c r="MKE187" s="250"/>
      <c r="MKF187" s="250"/>
      <c r="MKG187" s="250"/>
      <c r="MKH187" s="250"/>
      <c r="MKI187" s="250"/>
      <c r="MKJ187" s="250"/>
      <c r="MKK187" s="250"/>
      <c r="MKL187" s="250"/>
      <c r="MKM187" s="250"/>
      <c r="MKN187" s="250"/>
      <c r="MKO187" s="250"/>
      <c r="MKP187" s="250"/>
      <c r="MKQ187" s="250"/>
      <c r="MKR187" s="250"/>
      <c r="MKS187" s="250"/>
      <c r="MKT187" s="250"/>
      <c r="MKU187" s="250"/>
      <c r="MKV187" s="250"/>
      <c r="MKW187" s="250"/>
      <c r="MKX187" s="250"/>
      <c r="MKY187" s="250"/>
      <c r="MKZ187" s="250"/>
      <c r="MLA187" s="250"/>
      <c r="MLB187" s="250"/>
      <c r="MLC187" s="250"/>
      <c r="MLD187" s="250"/>
      <c r="MLE187" s="250"/>
      <c r="MLF187" s="250"/>
      <c r="MLG187" s="250"/>
      <c r="MLH187" s="250"/>
      <c r="MLI187" s="250"/>
      <c r="MLJ187" s="250"/>
      <c r="MLK187" s="250"/>
      <c r="MLL187" s="250"/>
      <c r="MLM187" s="250"/>
      <c r="MLN187" s="250"/>
      <c r="MLO187" s="250"/>
      <c r="MLP187" s="250"/>
      <c r="MLQ187" s="250"/>
      <c r="MLR187" s="250"/>
      <c r="MLS187" s="250"/>
      <c r="MLT187" s="250"/>
      <c r="MLU187" s="250"/>
      <c r="MLV187" s="250"/>
      <c r="MLW187" s="250"/>
      <c r="MLX187" s="250"/>
      <c r="MLY187" s="250"/>
      <c r="MLZ187" s="250"/>
      <c r="MMA187" s="250"/>
      <c r="MMB187" s="250"/>
      <c r="MMC187" s="250"/>
      <c r="MMD187" s="250"/>
      <c r="MME187" s="250"/>
      <c r="MMF187" s="250"/>
      <c r="MMG187" s="250"/>
      <c r="MMH187" s="250"/>
      <c r="MMI187" s="250"/>
      <c r="MMJ187" s="250"/>
      <c r="MMK187" s="250"/>
      <c r="MML187" s="250"/>
      <c r="MMM187" s="250"/>
      <c r="MMN187" s="250"/>
      <c r="MMO187" s="250"/>
      <c r="MMP187" s="250"/>
      <c r="MMQ187" s="250"/>
      <c r="MMR187" s="250"/>
      <c r="MMS187" s="250"/>
      <c r="MMT187" s="250"/>
      <c r="MMU187" s="250"/>
      <c r="MMV187" s="250"/>
      <c r="MMW187" s="250"/>
      <c r="MMX187" s="250"/>
      <c r="MMY187" s="250"/>
      <c r="MMZ187" s="250"/>
      <c r="MNA187" s="250"/>
      <c r="MNB187" s="250"/>
      <c r="MNC187" s="250"/>
      <c r="MND187" s="250"/>
      <c r="MNE187" s="250"/>
      <c r="MNF187" s="250"/>
      <c r="MNG187" s="250"/>
      <c r="MNH187" s="250"/>
      <c r="MNI187" s="250"/>
      <c r="MNJ187" s="250"/>
      <c r="MNK187" s="250"/>
      <c r="MNL187" s="250"/>
      <c r="MNM187" s="250"/>
      <c r="MNN187" s="250"/>
      <c r="MNO187" s="250"/>
      <c r="MNP187" s="250"/>
      <c r="MNQ187" s="250"/>
      <c r="MNR187" s="250"/>
      <c r="MNS187" s="250"/>
      <c r="MNT187" s="250"/>
      <c r="MNU187" s="250"/>
      <c r="MNV187" s="250"/>
      <c r="MNW187" s="250"/>
      <c r="MNX187" s="250"/>
      <c r="MNY187" s="250"/>
      <c r="MNZ187" s="250"/>
      <c r="MOA187" s="250"/>
      <c r="MOB187" s="250"/>
      <c r="MOC187" s="250"/>
      <c r="MOD187" s="250"/>
      <c r="MOE187" s="250"/>
      <c r="MOF187" s="250"/>
      <c r="MOG187" s="250"/>
      <c r="MOH187" s="250"/>
      <c r="MOI187" s="250"/>
      <c r="MOJ187" s="250"/>
      <c r="MOK187" s="250"/>
      <c r="MOL187" s="250"/>
      <c r="MOM187" s="250"/>
      <c r="MON187" s="250"/>
      <c r="MOO187" s="250"/>
      <c r="MOP187" s="250"/>
      <c r="MOQ187" s="250"/>
      <c r="MOR187" s="250"/>
      <c r="MOS187" s="250"/>
      <c r="MOT187" s="250"/>
      <c r="MOU187" s="250"/>
      <c r="MOV187" s="250"/>
      <c r="MOW187" s="250"/>
      <c r="MOX187" s="250"/>
      <c r="MOY187" s="250"/>
      <c r="MOZ187" s="250"/>
      <c r="MPA187" s="250"/>
      <c r="MPB187" s="250"/>
      <c r="MPC187" s="250"/>
      <c r="MPD187" s="250"/>
      <c r="MPE187" s="250"/>
      <c r="MPF187" s="250"/>
      <c r="MPG187" s="250"/>
      <c r="MPH187" s="250"/>
      <c r="MPI187" s="250"/>
      <c r="MPJ187" s="250"/>
      <c r="MPK187" s="250"/>
      <c r="MPL187" s="250"/>
      <c r="MPM187" s="250"/>
      <c r="MPN187" s="250"/>
      <c r="MPO187" s="250"/>
      <c r="MPP187" s="250"/>
      <c r="MPQ187" s="250"/>
      <c r="MPR187" s="250"/>
      <c r="MPS187" s="250"/>
      <c r="MPT187" s="250"/>
      <c r="MPU187" s="250"/>
      <c r="MPV187" s="250"/>
      <c r="MPW187" s="250"/>
      <c r="MPX187" s="250"/>
      <c r="MPY187" s="250"/>
      <c r="MPZ187" s="250"/>
      <c r="MQA187" s="250"/>
      <c r="MQB187" s="250"/>
      <c r="MQC187" s="250"/>
      <c r="MQD187" s="250"/>
      <c r="MQE187" s="250"/>
      <c r="MQF187" s="250"/>
      <c r="MQG187" s="250"/>
      <c r="MQH187" s="250"/>
      <c r="MQI187" s="250"/>
      <c r="MQJ187" s="250"/>
      <c r="MQK187" s="250"/>
      <c r="MQL187" s="250"/>
      <c r="MQM187" s="250"/>
      <c r="MQN187" s="250"/>
      <c r="MQO187" s="250"/>
      <c r="MQP187" s="250"/>
      <c r="MQQ187" s="250"/>
      <c r="MQR187" s="250"/>
      <c r="MQS187" s="250"/>
      <c r="MQT187" s="250"/>
      <c r="MQU187" s="250"/>
      <c r="MQV187" s="250"/>
      <c r="MQW187" s="250"/>
      <c r="MQX187" s="250"/>
      <c r="MQY187" s="250"/>
      <c r="MQZ187" s="250"/>
      <c r="MRA187" s="250"/>
      <c r="MRB187" s="250"/>
      <c r="MRC187" s="250"/>
      <c r="MRD187" s="250"/>
      <c r="MRE187" s="250"/>
      <c r="MRF187" s="250"/>
      <c r="MRG187" s="250"/>
      <c r="MRH187" s="250"/>
      <c r="MRI187" s="250"/>
      <c r="MRJ187" s="250"/>
      <c r="MRK187" s="250"/>
      <c r="MRL187" s="250"/>
      <c r="MRM187" s="250"/>
      <c r="MRN187" s="250"/>
      <c r="MRO187" s="250"/>
      <c r="MRP187" s="250"/>
      <c r="MRQ187" s="250"/>
      <c r="MRR187" s="250"/>
      <c r="MRS187" s="250"/>
      <c r="MRT187" s="250"/>
      <c r="MRU187" s="250"/>
      <c r="MRV187" s="250"/>
      <c r="MRW187" s="250"/>
      <c r="MRX187" s="250"/>
      <c r="MRY187" s="250"/>
      <c r="MRZ187" s="250"/>
      <c r="MSA187" s="250"/>
      <c r="MSB187" s="250"/>
      <c r="MSC187" s="250"/>
      <c r="MSD187" s="250"/>
      <c r="MSE187" s="250"/>
      <c r="MSF187" s="250"/>
      <c r="MSG187" s="250"/>
      <c r="MSH187" s="250"/>
      <c r="MSI187" s="250"/>
      <c r="MSJ187" s="250"/>
      <c r="MSK187" s="250"/>
      <c r="MSL187" s="250"/>
      <c r="MSM187" s="250"/>
      <c r="MSN187" s="250"/>
      <c r="MSO187" s="250"/>
      <c r="MSP187" s="250"/>
      <c r="MSQ187" s="250"/>
      <c r="MSR187" s="250"/>
      <c r="MSS187" s="250"/>
      <c r="MST187" s="250"/>
      <c r="MSU187" s="250"/>
      <c r="MSV187" s="250"/>
      <c r="MSW187" s="250"/>
      <c r="MSX187" s="250"/>
      <c r="MSY187" s="250"/>
      <c r="MSZ187" s="250"/>
      <c r="MTA187" s="250"/>
      <c r="MTB187" s="250"/>
      <c r="MTC187" s="250"/>
      <c r="MTD187" s="250"/>
      <c r="MTE187" s="250"/>
      <c r="MTF187" s="250"/>
      <c r="MTG187" s="250"/>
      <c r="MTH187" s="250"/>
      <c r="MTI187" s="250"/>
      <c r="MTJ187" s="250"/>
      <c r="MTK187" s="250"/>
      <c r="MTL187" s="250"/>
      <c r="MTM187" s="250"/>
      <c r="MTN187" s="250"/>
      <c r="MTO187" s="250"/>
      <c r="MTP187" s="250"/>
      <c r="MTQ187" s="250"/>
      <c r="MTR187" s="250"/>
      <c r="MTS187" s="250"/>
      <c r="MTT187" s="250"/>
      <c r="MTU187" s="250"/>
      <c r="MTV187" s="250"/>
      <c r="MTW187" s="250"/>
      <c r="MTX187" s="250"/>
      <c r="MTY187" s="250"/>
      <c r="MTZ187" s="250"/>
      <c r="MUA187" s="250"/>
      <c r="MUB187" s="250"/>
      <c r="MUC187" s="250"/>
      <c r="MUD187" s="250"/>
      <c r="MUE187" s="250"/>
      <c r="MUF187" s="250"/>
      <c r="MUG187" s="250"/>
      <c r="MUH187" s="250"/>
      <c r="MUI187" s="250"/>
      <c r="MUJ187" s="250"/>
      <c r="MUK187" s="250"/>
      <c r="MUL187" s="250"/>
      <c r="MUM187" s="250"/>
      <c r="MUN187" s="250"/>
      <c r="MUO187" s="250"/>
      <c r="MUP187" s="250"/>
      <c r="MUQ187" s="250"/>
      <c r="MUR187" s="250"/>
      <c r="MUS187" s="250"/>
      <c r="MUT187" s="250"/>
      <c r="MUU187" s="250"/>
      <c r="MUV187" s="250"/>
      <c r="MUW187" s="250"/>
      <c r="MUX187" s="250"/>
      <c r="MUY187" s="250"/>
      <c r="MUZ187" s="250"/>
      <c r="MVA187" s="250"/>
      <c r="MVB187" s="250"/>
      <c r="MVC187" s="250"/>
      <c r="MVD187" s="250"/>
      <c r="MVE187" s="250"/>
      <c r="MVF187" s="250"/>
      <c r="MVG187" s="250"/>
      <c r="MVH187" s="250"/>
      <c r="MVI187" s="250"/>
      <c r="MVJ187" s="250"/>
      <c r="MVK187" s="250"/>
      <c r="MVL187" s="250"/>
      <c r="MVM187" s="250"/>
      <c r="MVN187" s="250"/>
      <c r="MVO187" s="250"/>
      <c r="MVP187" s="250"/>
      <c r="MVQ187" s="250"/>
      <c r="MVR187" s="250"/>
      <c r="MVS187" s="250"/>
      <c r="MVT187" s="250"/>
      <c r="MVU187" s="250"/>
      <c r="MVV187" s="250"/>
      <c r="MVW187" s="250"/>
      <c r="MVX187" s="250"/>
      <c r="MVY187" s="250"/>
      <c r="MVZ187" s="250"/>
      <c r="MWA187" s="250"/>
      <c r="MWB187" s="250"/>
      <c r="MWC187" s="250"/>
      <c r="MWD187" s="250"/>
      <c r="MWE187" s="250"/>
      <c r="MWF187" s="250"/>
      <c r="MWG187" s="250"/>
      <c r="MWH187" s="250"/>
      <c r="MWI187" s="250"/>
      <c r="MWJ187" s="250"/>
      <c r="MWK187" s="250"/>
      <c r="MWL187" s="250"/>
      <c r="MWM187" s="250"/>
      <c r="MWN187" s="250"/>
      <c r="MWO187" s="250"/>
      <c r="MWP187" s="250"/>
      <c r="MWQ187" s="250"/>
      <c r="MWR187" s="250"/>
      <c r="MWS187" s="250"/>
      <c r="MWT187" s="250"/>
      <c r="MWU187" s="250"/>
      <c r="MWV187" s="250"/>
      <c r="MWW187" s="250"/>
      <c r="MWX187" s="250"/>
      <c r="MWY187" s="250"/>
      <c r="MWZ187" s="250"/>
      <c r="MXA187" s="250"/>
      <c r="MXB187" s="250"/>
      <c r="MXC187" s="250"/>
      <c r="MXD187" s="250"/>
      <c r="MXE187" s="250"/>
      <c r="MXF187" s="250"/>
      <c r="MXG187" s="250"/>
      <c r="MXH187" s="250"/>
      <c r="MXI187" s="250"/>
      <c r="MXJ187" s="250"/>
      <c r="MXK187" s="250"/>
      <c r="MXL187" s="250"/>
      <c r="MXM187" s="250"/>
      <c r="MXN187" s="250"/>
      <c r="MXO187" s="250"/>
      <c r="MXP187" s="250"/>
      <c r="MXQ187" s="250"/>
      <c r="MXR187" s="250"/>
      <c r="MXS187" s="250"/>
      <c r="MXT187" s="250"/>
      <c r="MXU187" s="250"/>
      <c r="MXV187" s="250"/>
      <c r="MXW187" s="250"/>
      <c r="MXX187" s="250"/>
      <c r="MXY187" s="250"/>
      <c r="MXZ187" s="250"/>
      <c r="MYA187" s="250"/>
      <c r="MYB187" s="250"/>
      <c r="MYC187" s="250"/>
      <c r="MYD187" s="250"/>
      <c r="MYE187" s="250"/>
      <c r="MYF187" s="250"/>
      <c r="MYG187" s="250"/>
      <c r="MYH187" s="250"/>
      <c r="MYI187" s="250"/>
      <c r="MYJ187" s="250"/>
      <c r="MYK187" s="250"/>
      <c r="MYL187" s="250"/>
      <c r="MYM187" s="250"/>
      <c r="MYN187" s="250"/>
      <c r="MYO187" s="250"/>
      <c r="MYP187" s="250"/>
      <c r="MYQ187" s="250"/>
      <c r="MYR187" s="250"/>
      <c r="MYS187" s="250"/>
      <c r="MYT187" s="250"/>
      <c r="MYU187" s="250"/>
      <c r="MYV187" s="250"/>
      <c r="MYW187" s="250"/>
      <c r="MYX187" s="250"/>
      <c r="MYY187" s="250"/>
      <c r="MYZ187" s="250"/>
      <c r="MZA187" s="250"/>
      <c r="MZB187" s="250"/>
      <c r="MZC187" s="250"/>
      <c r="MZD187" s="250"/>
      <c r="MZE187" s="250"/>
      <c r="MZF187" s="250"/>
      <c r="MZG187" s="250"/>
      <c r="MZH187" s="250"/>
      <c r="MZI187" s="250"/>
      <c r="MZJ187" s="250"/>
      <c r="MZK187" s="250"/>
      <c r="MZL187" s="250"/>
      <c r="MZM187" s="250"/>
      <c r="MZN187" s="250"/>
      <c r="MZO187" s="250"/>
      <c r="MZP187" s="250"/>
      <c r="MZQ187" s="250"/>
      <c r="MZR187" s="250"/>
      <c r="MZS187" s="250"/>
      <c r="MZT187" s="250"/>
      <c r="MZU187" s="250"/>
      <c r="MZV187" s="250"/>
      <c r="MZW187" s="250"/>
      <c r="MZX187" s="250"/>
      <c r="MZY187" s="250"/>
      <c r="MZZ187" s="250"/>
      <c r="NAA187" s="250"/>
      <c r="NAB187" s="250"/>
      <c r="NAC187" s="250"/>
      <c r="NAD187" s="250"/>
      <c r="NAE187" s="250"/>
      <c r="NAF187" s="250"/>
      <c r="NAG187" s="250"/>
      <c r="NAH187" s="250"/>
      <c r="NAI187" s="250"/>
      <c r="NAJ187" s="250"/>
      <c r="NAK187" s="250"/>
      <c r="NAL187" s="250"/>
      <c r="NAM187" s="250"/>
      <c r="NAN187" s="250"/>
      <c r="NAO187" s="250"/>
      <c r="NAP187" s="250"/>
      <c r="NAQ187" s="250"/>
      <c r="NAR187" s="250"/>
      <c r="NAS187" s="250"/>
      <c r="NAT187" s="250"/>
      <c r="NAU187" s="250"/>
      <c r="NAV187" s="250"/>
      <c r="NAW187" s="250"/>
      <c r="NAX187" s="250"/>
      <c r="NAY187" s="250"/>
      <c r="NAZ187" s="250"/>
      <c r="NBA187" s="250"/>
      <c r="NBB187" s="250"/>
      <c r="NBC187" s="250"/>
      <c r="NBD187" s="250"/>
      <c r="NBE187" s="250"/>
      <c r="NBF187" s="250"/>
      <c r="NBG187" s="250"/>
      <c r="NBH187" s="250"/>
      <c r="NBI187" s="250"/>
      <c r="NBJ187" s="250"/>
      <c r="NBK187" s="250"/>
      <c r="NBL187" s="250"/>
      <c r="NBM187" s="250"/>
      <c r="NBN187" s="250"/>
      <c r="NBO187" s="250"/>
      <c r="NBP187" s="250"/>
      <c r="NBQ187" s="250"/>
      <c r="NBR187" s="250"/>
      <c r="NBS187" s="250"/>
      <c r="NBT187" s="250"/>
      <c r="NBU187" s="250"/>
      <c r="NBV187" s="250"/>
      <c r="NBW187" s="250"/>
      <c r="NBX187" s="250"/>
      <c r="NBY187" s="250"/>
      <c r="NBZ187" s="250"/>
      <c r="NCA187" s="250"/>
      <c r="NCB187" s="250"/>
      <c r="NCC187" s="250"/>
      <c r="NCD187" s="250"/>
      <c r="NCE187" s="250"/>
      <c r="NCF187" s="250"/>
      <c r="NCG187" s="250"/>
      <c r="NCH187" s="250"/>
      <c r="NCI187" s="250"/>
      <c r="NCJ187" s="250"/>
      <c r="NCK187" s="250"/>
      <c r="NCL187" s="250"/>
      <c r="NCM187" s="250"/>
      <c r="NCN187" s="250"/>
      <c r="NCO187" s="250"/>
      <c r="NCP187" s="250"/>
      <c r="NCQ187" s="250"/>
      <c r="NCR187" s="250"/>
      <c r="NCS187" s="250"/>
      <c r="NCT187" s="250"/>
      <c r="NCU187" s="250"/>
      <c r="NCV187" s="250"/>
      <c r="NCW187" s="250"/>
      <c r="NCX187" s="250"/>
      <c r="NCY187" s="250"/>
      <c r="NCZ187" s="250"/>
      <c r="NDA187" s="250"/>
      <c r="NDB187" s="250"/>
      <c r="NDC187" s="250"/>
      <c r="NDD187" s="250"/>
      <c r="NDE187" s="250"/>
      <c r="NDF187" s="250"/>
      <c r="NDG187" s="250"/>
      <c r="NDH187" s="250"/>
      <c r="NDI187" s="250"/>
      <c r="NDJ187" s="250"/>
      <c r="NDK187" s="250"/>
      <c r="NDL187" s="250"/>
      <c r="NDM187" s="250"/>
      <c r="NDN187" s="250"/>
      <c r="NDO187" s="250"/>
      <c r="NDP187" s="250"/>
      <c r="NDQ187" s="250"/>
      <c r="NDR187" s="250"/>
      <c r="NDS187" s="250"/>
      <c r="NDT187" s="250"/>
      <c r="NDU187" s="250"/>
      <c r="NDV187" s="250"/>
      <c r="NDW187" s="250"/>
      <c r="NDX187" s="250"/>
      <c r="NDY187" s="250"/>
      <c r="NDZ187" s="250"/>
      <c r="NEA187" s="250"/>
      <c r="NEB187" s="250"/>
      <c r="NEC187" s="250"/>
      <c r="NED187" s="250"/>
      <c r="NEE187" s="250"/>
      <c r="NEF187" s="250"/>
      <c r="NEG187" s="250"/>
      <c r="NEH187" s="250"/>
      <c r="NEI187" s="250"/>
      <c r="NEJ187" s="250"/>
      <c r="NEK187" s="250"/>
      <c r="NEL187" s="250"/>
      <c r="NEM187" s="250"/>
      <c r="NEN187" s="250"/>
      <c r="NEO187" s="250"/>
      <c r="NEP187" s="250"/>
      <c r="NEQ187" s="250"/>
      <c r="NER187" s="250"/>
      <c r="NES187" s="250"/>
      <c r="NET187" s="250"/>
      <c r="NEU187" s="250"/>
      <c r="NEV187" s="250"/>
      <c r="NEW187" s="250"/>
      <c r="NEX187" s="250"/>
      <c r="NEY187" s="250"/>
      <c r="NEZ187" s="250"/>
      <c r="NFA187" s="250"/>
      <c r="NFB187" s="250"/>
      <c r="NFC187" s="250"/>
      <c r="NFD187" s="250"/>
      <c r="NFE187" s="250"/>
      <c r="NFF187" s="250"/>
      <c r="NFG187" s="250"/>
      <c r="NFH187" s="250"/>
      <c r="NFI187" s="250"/>
      <c r="NFJ187" s="250"/>
      <c r="NFK187" s="250"/>
      <c r="NFL187" s="250"/>
      <c r="NFM187" s="250"/>
      <c r="NFN187" s="250"/>
      <c r="NFO187" s="250"/>
      <c r="NFP187" s="250"/>
      <c r="NFQ187" s="250"/>
      <c r="NFR187" s="250"/>
      <c r="NFS187" s="250"/>
      <c r="NFT187" s="250"/>
      <c r="NFU187" s="250"/>
      <c r="NFV187" s="250"/>
      <c r="NFW187" s="250"/>
      <c r="NFX187" s="250"/>
      <c r="NFY187" s="250"/>
      <c r="NFZ187" s="250"/>
      <c r="NGA187" s="250"/>
      <c r="NGB187" s="250"/>
      <c r="NGC187" s="250"/>
      <c r="NGD187" s="250"/>
      <c r="NGE187" s="250"/>
      <c r="NGF187" s="250"/>
      <c r="NGG187" s="250"/>
      <c r="NGH187" s="250"/>
      <c r="NGI187" s="250"/>
      <c r="NGJ187" s="250"/>
      <c r="NGK187" s="250"/>
      <c r="NGL187" s="250"/>
      <c r="NGM187" s="250"/>
      <c r="NGN187" s="250"/>
      <c r="NGO187" s="250"/>
      <c r="NGP187" s="250"/>
      <c r="NGQ187" s="250"/>
      <c r="NGR187" s="250"/>
      <c r="NGS187" s="250"/>
      <c r="NGT187" s="250"/>
      <c r="NGU187" s="250"/>
      <c r="NGV187" s="250"/>
      <c r="NGW187" s="250"/>
      <c r="NGX187" s="250"/>
      <c r="NGY187" s="250"/>
      <c r="NGZ187" s="250"/>
      <c r="NHA187" s="250"/>
      <c r="NHB187" s="250"/>
      <c r="NHC187" s="250"/>
      <c r="NHD187" s="250"/>
      <c r="NHE187" s="250"/>
      <c r="NHF187" s="250"/>
      <c r="NHG187" s="250"/>
      <c r="NHH187" s="250"/>
      <c r="NHI187" s="250"/>
      <c r="NHJ187" s="250"/>
      <c r="NHK187" s="250"/>
      <c r="NHL187" s="250"/>
      <c r="NHM187" s="250"/>
      <c r="NHN187" s="250"/>
      <c r="NHO187" s="250"/>
      <c r="NHP187" s="250"/>
      <c r="NHQ187" s="250"/>
      <c r="NHR187" s="250"/>
      <c r="NHS187" s="250"/>
      <c r="NHT187" s="250"/>
      <c r="NHU187" s="250"/>
      <c r="NHV187" s="250"/>
      <c r="NHW187" s="250"/>
      <c r="NHX187" s="250"/>
      <c r="NHY187" s="250"/>
      <c r="NHZ187" s="250"/>
      <c r="NIA187" s="250"/>
      <c r="NIB187" s="250"/>
      <c r="NIC187" s="250"/>
      <c r="NID187" s="250"/>
      <c r="NIE187" s="250"/>
      <c r="NIF187" s="250"/>
      <c r="NIG187" s="250"/>
      <c r="NIH187" s="250"/>
      <c r="NII187" s="250"/>
      <c r="NIJ187" s="250"/>
      <c r="NIK187" s="250"/>
      <c r="NIL187" s="250"/>
      <c r="NIM187" s="250"/>
      <c r="NIN187" s="250"/>
      <c r="NIO187" s="250"/>
      <c r="NIP187" s="250"/>
      <c r="NIQ187" s="250"/>
      <c r="NIR187" s="250"/>
      <c r="NIS187" s="250"/>
      <c r="NIT187" s="250"/>
      <c r="NIU187" s="250"/>
      <c r="NIV187" s="250"/>
      <c r="NIW187" s="250"/>
      <c r="NIX187" s="250"/>
      <c r="NIY187" s="250"/>
      <c r="NIZ187" s="250"/>
      <c r="NJA187" s="250"/>
      <c r="NJB187" s="250"/>
      <c r="NJC187" s="250"/>
      <c r="NJD187" s="250"/>
      <c r="NJE187" s="250"/>
      <c r="NJF187" s="250"/>
      <c r="NJG187" s="250"/>
      <c r="NJH187" s="250"/>
      <c r="NJI187" s="250"/>
      <c r="NJJ187" s="250"/>
      <c r="NJK187" s="250"/>
      <c r="NJL187" s="250"/>
      <c r="NJM187" s="250"/>
      <c r="NJN187" s="250"/>
      <c r="NJO187" s="250"/>
      <c r="NJP187" s="250"/>
      <c r="NJQ187" s="250"/>
      <c r="NJR187" s="250"/>
      <c r="NJS187" s="250"/>
      <c r="NJT187" s="250"/>
      <c r="NJU187" s="250"/>
      <c r="NJV187" s="250"/>
      <c r="NJW187" s="250"/>
      <c r="NJX187" s="250"/>
      <c r="NJY187" s="250"/>
      <c r="NJZ187" s="250"/>
      <c r="NKA187" s="250"/>
      <c r="NKB187" s="250"/>
      <c r="NKC187" s="250"/>
      <c r="NKD187" s="250"/>
      <c r="NKE187" s="250"/>
      <c r="NKF187" s="250"/>
      <c r="NKG187" s="250"/>
      <c r="NKH187" s="250"/>
      <c r="NKI187" s="250"/>
      <c r="NKJ187" s="250"/>
      <c r="NKK187" s="250"/>
      <c r="NKL187" s="250"/>
      <c r="NKM187" s="250"/>
      <c r="NKN187" s="250"/>
      <c r="NKO187" s="250"/>
      <c r="NKP187" s="250"/>
      <c r="NKQ187" s="250"/>
      <c r="NKR187" s="250"/>
      <c r="NKS187" s="250"/>
      <c r="NKT187" s="250"/>
      <c r="NKU187" s="250"/>
      <c r="NKV187" s="250"/>
      <c r="NKW187" s="250"/>
      <c r="NKX187" s="250"/>
      <c r="NKY187" s="250"/>
      <c r="NKZ187" s="250"/>
      <c r="NLA187" s="250"/>
      <c r="NLB187" s="250"/>
      <c r="NLC187" s="250"/>
      <c r="NLD187" s="250"/>
      <c r="NLE187" s="250"/>
      <c r="NLF187" s="250"/>
      <c r="NLG187" s="250"/>
      <c r="NLH187" s="250"/>
      <c r="NLI187" s="250"/>
      <c r="NLJ187" s="250"/>
      <c r="NLK187" s="250"/>
      <c r="NLL187" s="250"/>
      <c r="NLM187" s="250"/>
      <c r="NLN187" s="250"/>
      <c r="NLO187" s="250"/>
      <c r="NLP187" s="250"/>
      <c r="NLQ187" s="250"/>
      <c r="NLR187" s="250"/>
      <c r="NLS187" s="250"/>
      <c r="NLT187" s="250"/>
      <c r="NLU187" s="250"/>
      <c r="NLV187" s="250"/>
      <c r="NLW187" s="250"/>
      <c r="NLX187" s="250"/>
      <c r="NLY187" s="250"/>
      <c r="NLZ187" s="250"/>
      <c r="NMA187" s="250"/>
      <c r="NMB187" s="250"/>
      <c r="NMC187" s="250"/>
      <c r="NMD187" s="250"/>
      <c r="NME187" s="250"/>
      <c r="NMF187" s="250"/>
      <c r="NMG187" s="250"/>
      <c r="NMH187" s="250"/>
      <c r="NMI187" s="250"/>
      <c r="NMJ187" s="250"/>
      <c r="NMK187" s="250"/>
      <c r="NML187" s="250"/>
      <c r="NMM187" s="250"/>
      <c r="NMN187" s="250"/>
      <c r="NMO187" s="250"/>
      <c r="NMP187" s="250"/>
      <c r="NMQ187" s="250"/>
      <c r="NMR187" s="250"/>
      <c r="NMS187" s="250"/>
      <c r="NMT187" s="250"/>
      <c r="NMU187" s="250"/>
      <c r="NMV187" s="250"/>
      <c r="NMW187" s="250"/>
      <c r="NMX187" s="250"/>
      <c r="NMY187" s="250"/>
      <c r="NMZ187" s="250"/>
      <c r="NNA187" s="250"/>
      <c r="NNB187" s="250"/>
      <c r="NNC187" s="250"/>
      <c r="NND187" s="250"/>
      <c r="NNE187" s="250"/>
      <c r="NNF187" s="250"/>
      <c r="NNG187" s="250"/>
      <c r="NNH187" s="250"/>
      <c r="NNI187" s="250"/>
      <c r="NNJ187" s="250"/>
      <c r="NNK187" s="250"/>
      <c r="NNL187" s="250"/>
      <c r="NNM187" s="250"/>
      <c r="NNN187" s="250"/>
      <c r="NNO187" s="250"/>
      <c r="NNP187" s="250"/>
      <c r="NNQ187" s="250"/>
      <c r="NNR187" s="250"/>
      <c r="NNS187" s="250"/>
      <c r="NNT187" s="250"/>
      <c r="NNU187" s="250"/>
      <c r="NNV187" s="250"/>
      <c r="NNW187" s="250"/>
      <c r="NNX187" s="250"/>
      <c r="NNY187" s="250"/>
      <c r="NNZ187" s="250"/>
      <c r="NOA187" s="250"/>
      <c r="NOB187" s="250"/>
      <c r="NOC187" s="250"/>
      <c r="NOD187" s="250"/>
      <c r="NOE187" s="250"/>
      <c r="NOF187" s="250"/>
      <c r="NOG187" s="250"/>
      <c r="NOH187" s="250"/>
      <c r="NOI187" s="250"/>
      <c r="NOJ187" s="250"/>
      <c r="NOK187" s="250"/>
      <c r="NOL187" s="250"/>
      <c r="NOM187" s="250"/>
      <c r="NON187" s="250"/>
      <c r="NOO187" s="250"/>
      <c r="NOP187" s="250"/>
      <c r="NOQ187" s="250"/>
      <c r="NOR187" s="250"/>
      <c r="NOS187" s="250"/>
      <c r="NOT187" s="250"/>
      <c r="NOU187" s="250"/>
      <c r="NOV187" s="250"/>
      <c r="NOW187" s="250"/>
      <c r="NOX187" s="250"/>
      <c r="NOY187" s="250"/>
      <c r="NOZ187" s="250"/>
      <c r="NPA187" s="250"/>
      <c r="NPB187" s="250"/>
      <c r="NPC187" s="250"/>
      <c r="NPD187" s="250"/>
      <c r="NPE187" s="250"/>
      <c r="NPF187" s="250"/>
      <c r="NPG187" s="250"/>
      <c r="NPH187" s="250"/>
      <c r="NPI187" s="250"/>
      <c r="NPJ187" s="250"/>
      <c r="NPK187" s="250"/>
      <c r="NPL187" s="250"/>
      <c r="NPM187" s="250"/>
      <c r="NPN187" s="250"/>
      <c r="NPO187" s="250"/>
      <c r="NPP187" s="250"/>
      <c r="NPQ187" s="250"/>
      <c r="NPR187" s="250"/>
      <c r="NPS187" s="250"/>
      <c r="NPT187" s="250"/>
      <c r="NPU187" s="250"/>
      <c r="NPV187" s="250"/>
      <c r="NPW187" s="250"/>
      <c r="NPX187" s="250"/>
      <c r="NPY187" s="250"/>
      <c r="NPZ187" s="250"/>
      <c r="NQA187" s="250"/>
      <c r="NQB187" s="250"/>
      <c r="NQC187" s="250"/>
      <c r="NQD187" s="250"/>
      <c r="NQE187" s="250"/>
      <c r="NQF187" s="250"/>
      <c r="NQG187" s="250"/>
      <c r="NQH187" s="250"/>
      <c r="NQI187" s="250"/>
      <c r="NQJ187" s="250"/>
      <c r="NQK187" s="250"/>
      <c r="NQL187" s="250"/>
      <c r="NQM187" s="250"/>
      <c r="NQN187" s="250"/>
      <c r="NQO187" s="250"/>
      <c r="NQP187" s="250"/>
      <c r="NQQ187" s="250"/>
      <c r="NQR187" s="250"/>
      <c r="NQS187" s="250"/>
      <c r="NQT187" s="250"/>
      <c r="NQU187" s="250"/>
      <c r="NQV187" s="250"/>
      <c r="NQW187" s="250"/>
      <c r="NQX187" s="250"/>
      <c r="NQY187" s="250"/>
      <c r="NQZ187" s="250"/>
      <c r="NRA187" s="250"/>
      <c r="NRB187" s="250"/>
      <c r="NRC187" s="250"/>
      <c r="NRD187" s="250"/>
      <c r="NRE187" s="250"/>
      <c r="NRF187" s="250"/>
      <c r="NRG187" s="250"/>
      <c r="NRH187" s="250"/>
      <c r="NRI187" s="250"/>
      <c r="NRJ187" s="250"/>
      <c r="NRK187" s="250"/>
      <c r="NRL187" s="250"/>
      <c r="NRM187" s="250"/>
      <c r="NRN187" s="250"/>
      <c r="NRO187" s="250"/>
      <c r="NRP187" s="250"/>
      <c r="NRQ187" s="250"/>
      <c r="NRR187" s="250"/>
      <c r="NRS187" s="250"/>
      <c r="NRT187" s="250"/>
      <c r="NRU187" s="250"/>
      <c r="NRV187" s="250"/>
      <c r="NRW187" s="250"/>
      <c r="NRX187" s="250"/>
      <c r="NRY187" s="250"/>
      <c r="NRZ187" s="250"/>
      <c r="NSA187" s="250"/>
      <c r="NSB187" s="250"/>
      <c r="NSC187" s="250"/>
      <c r="NSD187" s="250"/>
      <c r="NSE187" s="250"/>
      <c r="NSF187" s="250"/>
      <c r="NSG187" s="250"/>
      <c r="NSH187" s="250"/>
      <c r="NSI187" s="250"/>
      <c r="NSJ187" s="250"/>
      <c r="NSK187" s="250"/>
      <c r="NSL187" s="250"/>
      <c r="NSM187" s="250"/>
      <c r="NSN187" s="250"/>
      <c r="NSO187" s="250"/>
      <c r="NSP187" s="250"/>
      <c r="NSQ187" s="250"/>
      <c r="NSR187" s="250"/>
      <c r="NSS187" s="250"/>
      <c r="NST187" s="250"/>
      <c r="NSU187" s="250"/>
      <c r="NSV187" s="250"/>
      <c r="NSW187" s="250"/>
      <c r="NSX187" s="250"/>
      <c r="NSY187" s="250"/>
      <c r="NSZ187" s="250"/>
      <c r="NTA187" s="250"/>
      <c r="NTB187" s="250"/>
      <c r="NTC187" s="250"/>
      <c r="NTD187" s="250"/>
      <c r="NTE187" s="250"/>
      <c r="NTF187" s="250"/>
      <c r="NTG187" s="250"/>
      <c r="NTH187" s="250"/>
      <c r="NTI187" s="250"/>
      <c r="NTJ187" s="250"/>
      <c r="NTK187" s="250"/>
      <c r="NTL187" s="250"/>
      <c r="NTM187" s="250"/>
      <c r="NTN187" s="250"/>
      <c r="NTO187" s="250"/>
      <c r="NTP187" s="250"/>
      <c r="NTQ187" s="250"/>
      <c r="NTR187" s="250"/>
      <c r="NTS187" s="250"/>
      <c r="NTT187" s="250"/>
      <c r="NTU187" s="250"/>
      <c r="NTV187" s="250"/>
      <c r="NTW187" s="250"/>
      <c r="NTX187" s="250"/>
      <c r="NTY187" s="250"/>
      <c r="NTZ187" s="250"/>
      <c r="NUA187" s="250"/>
      <c r="NUB187" s="250"/>
      <c r="NUC187" s="250"/>
      <c r="NUD187" s="250"/>
      <c r="NUE187" s="250"/>
      <c r="NUF187" s="250"/>
      <c r="NUG187" s="250"/>
      <c r="NUH187" s="250"/>
      <c r="NUI187" s="250"/>
      <c r="NUJ187" s="250"/>
      <c r="NUK187" s="250"/>
      <c r="NUL187" s="250"/>
      <c r="NUM187" s="250"/>
      <c r="NUN187" s="250"/>
      <c r="NUO187" s="250"/>
      <c r="NUP187" s="250"/>
      <c r="NUQ187" s="250"/>
      <c r="NUR187" s="250"/>
      <c r="NUS187" s="250"/>
      <c r="NUT187" s="250"/>
      <c r="NUU187" s="250"/>
      <c r="NUV187" s="250"/>
      <c r="NUW187" s="250"/>
      <c r="NUX187" s="250"/>
      <c r="NUY187" s="250"/>
      <c r="NUZ187" s="250"/>
      <c r="NVA187" s="250"/>
      <c r="NVB187" s="250"/>
      <c r="NVC187" s="250"/>
      <c r="NVD187" s="250"/>
      <c r="NVE187" s="250"/>
      <c r="NVF187" s="250"/>
      <c r="NVG187" s="250"/>
      <c r="NVH187" s="250"/>
      <c r="NVI187" s="250"/>
      <c r="NVJ187" s="250"/>
      <c r="NVK187" s="250"/>
      <c r="NVL187" s="250"/>
      <c r="NVM187" s="250"/>
      <c r="NVN187" s="250"/>
      <c r="NVO187" s="250"/>
      <c r="NVP187" s="250"/>
      <c r="NVQ187" s="250"/>
      <c r="NVR187" s="250"/>
      <c r="NVS187" s="250"/>
      <c r="NVT187" s="250"/>
      <c r="NVU187" s="250"/>
      <c r="NVV187" s="250"/>
      <c r="NVW187" s="250"/>
      <c r="NVX187" s="250"/>
      <c r="NVY187" s="250"/>
      <c r="NVZ187" s="250"/>
      <c r="NWA187" s="250"/>
      <c r="NWB187" s="250"/>
      <c r="NWC187" s="250"/>
      <c r="NWD187" s="250"/>
      <c r="NWE187" s="250"/>
      <c r="NWF187" s="250"/>
      <c r="NWG187" s="250"/>
      <c r="NWH187" s="250"/>
      <c r="NWI187" s="250"/>
      <c r="NWJ187" s="250"/>
      <c r="NWK187" s="250"/>
      <c r="NWL187" s="250"/>
      <c r="NWM187" s="250"/>
      <c r="NWN187" s="250"/>
      <c r="NWO187" s="250"/>
      <c r="NWP187" s="250"/>
      <c r="NWQ187" s="250"/>
      <c r="NWR187" s="250"/>
      <c r="NWS187" s="250"/>
      <c r="NWT187" s="250"/>
      <c r="NWU187" s="250"/>
      <c r="NWV187" s="250"/>
      <c r="NWW187" s="250"/>
      <c r="NWX187" s="250"/>
      <c r="NWY187" s="250"/>
      <c r="NWZ187" s="250"/>
      <c r="NXA187" s="250"/>
      <c r="NXB187" s="250"/>
      <c r="NXC187" s="250"/>
      <c r="NXD187" s="250"/>
      <c r="NXE187" s="250"/>
      <c r="NXF187" s="250"/>
      <c r="NXG187" s="250"/>
      <c r="NXH187" s="250"/>
      <c r="NXI187" s="250"/>
      <c r="NXJ187" s="250"/>
      <c r="NXK187" s="250"/>
      <c r="NXL187" s="250"/>
      <c r="NXM187" s="250"/>
      <c r="NXN187" s="250"/>
      <c r="NXO187" s="250"/>
      <c r="NXP187" s="250"/>
      <c r="NXQ187" s="250"/>
      <c r="NXR187" s="250"/>
      <c r="NXS187" s="250"/>
      <c r="NXT187" s="250"/>
      <c r="NXU187" s="250"/>
      <c r="NXV187" s="250"/>
      <c r="NXW187" s="250"/>
      <c r="NXX187" s="250"/>
      <c r="NXY187" s="250"/>
      <c r="NXZ187" s="250"/>
      <c r="NYA187" s="250"/>
      <c r="NYB187" s="250"/>
      <c r="NYC187" s="250"/>
      <c r="NYD187" s="250"/>
      <c r="NYE187" s="250"/>
      <c r="NYF187" s="250"/>
      <c r="NYG187" s="250"/>
      <c r="NYH187" s="250"/>
      <c r="NYI187" s="250"/>
      <c r="NYJ187" s="250"/>
      <c r="NYK187" s="250"/>
      <c r="NYL187" s="250"/>
      <c r="NYM187" s="250"/>
      <c r="NYN187" s="250"/>
      <c r="NYO187" s="250"/>
      <c r="NYP187" s="250"/>
      <c r="NYQ187" s="250"/>
      <c r="NYR187" s="250"/>
      <c r="NYS187" s="250"/>
      <c r="NYT187" s="250"/>
      <c r="NYU187" s="250"/>
      <c r="NYV187" s="250"/>
      <c r="NYW187" s="250"/>
      <c r="NYX187" s="250"/>
      <c r="NYY187" s="250"/>
      <c r="NYZ187" s="250"/>
      <c r="NZA187" s="250"/>
      <c r="NZB187" s="250"/>
      <c r="NZC187" s="250"/>
      <c r="NZD187" s="250"/>
      <c r="NZE187" s="250"/>
      <c r="NZF187" s="250"/>
      <c r="NZG187" s="250"/>
      <c r="NZH187" s="250"/>
      <c r="NZI187" s="250"/>
      <c r="NZJ187" s="250"/>
      <c r="NZK187" s="250"/>
      <c r="NZL187" s="250"/>
      <c r="NZM187" s="250"/>
      <c r="NZN187" s="250"/>
      <c r="NZO187" s="250"/>
      <c r="NZP187" s="250"/>
      <c r="NZQ187" s="250"/>
      <c r="NZR187" s="250"/>
      <c r="NZS187" s="250"/>
      <c r="NZT187" s="250"/>
      <c r="NZU187" s="250"/>
      <c r="NZV187" s="250"/>
      <c r="NZW187" s="250"/>
      <c r="NZX187" s="250"/>
      <c r="NZY187" s="250"/>
      <c r="NZZ187" s="250"/>
      <c r="OAA187" s="250"/>
      <c r="OAB187" s="250"/>
      <c r="OAC187" s="250"/>
      <c r="OAD187" s="250"/>
      <c r="OAE187" s="250"/>
      <c r="OAF187" s="250"/>
      <c r="OAG187" s="250"/>
      <c r="OAH187" s="250"/>
      <c r="OAI187" s="250"/>
      <c r="OAJ187" s="250"/>
      <c r="OAK187" s="250"/>
      <c r="OAL187" s="250"/>
      <c r="OAM187" s="250"/>
      <c r="OAN187" s="250"/>
      <c r="OAO187" s="250"/>
      <c r="OAP187" s="250"/>
      <c r="OAQ187" s="250"/>
      <c r="OAR187" s="250"/>
      <c r="OAS187" s="250"/>
      <c r="OAT187" s="250"/>
      <c r="OAU187" s="250"/>
      <c r="OAV187" s="250"/>
      <c r="OAW187" s="250"/>
      <c r="OAX187" s="250"/>
      <c r="OAY187" s="250"/>
      <c r="OAZ187" s="250"/>
      <c r="OBA187" s="250"/>
      <c r="OBB187" s="250"/>
      <c r="OBC187" s="250"/>
      <c r="OBD187" s="250"/>
      <c r="OBE187" s="250"/>
      <c r="OBF187" s="250"/>
      <c r="OBG187" s="250"/>
      <c r="OBH187" s="250"/>
      <c r="OBI187" s="250"/>
      <c r="OBJ187" s="250"/>
      <c r="OBK187" s="250"/>
      <c r="OBL187" s="250"/>
      <c r="OBM187" s="250"/>
      <c r="OBN187" s="250"/>
      <c r="OBO187" s="250"/>
      <c r="OBP187" s="250"/>
      <c r="OBQ187" s="250"/>
      <c r="OBR187" s="250"/>
      <c r="OBS187" s="250"/>
      <c r="OBT187" s="250"/>
      <c r="OBU187" s="250"/>
      <c r="OBV187" s="250"/>
      <c r="OBW187" s="250"/>
      <c r="OBX187" s="250"/>
      <c r="OBY187" s="250"/>
      <c r="OBZ187" s="250"/>
      <c r="OCA187" s="250"/>
      <c r="OCB187" s="250"/>
      <c r="OCC187" s="250"/>
      <c r="OCD187" s="250"/>
      <c r="OCE187" s="250"/>
      <c r="OCF187" s="250"/>
      <c r="OCG187" s="250"/>
      <c r="OCH187" s="250"/>
      <c r="OCI187" s="250"/>
      <c r="OCJ187" s="250"/>
      <c r="OCK187" s="250"/>
      <c r="OCL187" s="250"/>
      <c r="OCM187" s="250"/>
      <c r="OCN187" s="250"/>
      <c r="OCO187" s="250"/>
      <c r="OCP187" s="250"/>
      <c r="OCQ187" s="250"/>
      <c r="OCR187" s="250"/>
      <c r="OCS187" s="250"/>
      <c r="OCT187" s="250"/>
      <c r="OCU187" s="250"/>
      <c r="OCV187" s="250"/>
      <c r="OCW187" s="250"/>
      <c r="OCX187" s="250"/>
      <c r="OCY187" s="250"/>
      <c r="OCZ187" s="250"/>
      <c r="ODA187" s="250"/>
      <c r="ODB187" s="250"/>
      <c r="ODC187" s="250"/>
      <c r="ODD187" s="250"/>
      <c r="ODE187" s="250"/>
      <c r="ODF187" s="250"/>
      <c r="ODG187" s="250"/>
      <c r="ODH187" s="250"/>
      <c r="ODI187" s="250"/>
      <c r="ODJ187" s="250"/>
      <c r="ODK187" s="250"/>
      <c r="ODL187" s="250"/>
      <c r="ODM187" s="250"/>
      <c r="ODN187" s="250"/>
      <c r="ODO187" s="250"/>
      <c r="ODP187" s="250"/>
      <c r="ODQ187" s="250"/>
      <c r="ODR187" s="250"/>
      <c r="ODS187" s="250"/>
      <c r="ODT187" s="250"/>
      <c r="ODU187" s="250"/>
      <c r="ODV187" s="250"/>
      <c r="ODW187" s="250"/>
      <c r="ODX187" s="250"/>
      <c r="ODY187" s="250"/>
      <c r="ODZ187" s="250"/>
      <c r="OEA187" s="250"/>
      <c r="OEB187" s="250"/>
      <c r="OEC187" s="250"/>
      <c r="OED187" s="250"/>
      <c r="OEE187" s="250"/>
      <c r="OEF187" s="250"/>
      <c r="OEG187" s="250"/>
      <c r="OEH187" s="250"/>
      <c r="OEI187" s="250"/>
      <c r="OEJ187" s="250"/>
      <c r="OEK187" s="250"/>
      <c r="OEL187" s="250"/>
      <c r="OEM187" s="250"/>
      <c r="OEN187" s="250"/>
      <c r="OEO187" s="250"/>
      <c r="OEP187" s="250"/>
      <c r="OEQ187" s="250"/>
      <c r="OER187" s="250"/>
      <c r="OES187" s="250"/>
      <c r="OET187" s="250"/>
      <c r="OEU187" s="250"/>
      <c r="OEV187" s="250"/>
      <c r="OEW187" s="250"/>
      <c r="OEX187" s="250"/>
      <c r="OEY187" s="250"/>
      <c r="OEZ187" s="250"/>
      <c r="OFA187" s="250"/>
      <c r="OFB187" s="250"/>
      <c r="OFC187" s="250"/>
      <c r="OFD187" s="250"/>
      <c r="OFE187" s="250"/>
      <c r="OFF187" s="250"/>
      <c r="OFG187" s="250"/>
      <c r="OFH187" s="250"/>
      <c r="OFI187" s="250"/>
      <c r="OFJ187" s="250"/>
      <c r="OFK187" s="250"/>
      <c r="OFL187" s="250"/>
      <c r="OFM187" s="250"/>
      <c r="OFN187" s="250"/>
      <c r="OFO187" s="250"/>
      <c r="OFP187" s="250"/>
      <c r="OFQ187" s="250"/>
      <c r="OFR187" s="250"/>
      <c r="OFS187" s="250"/>
      <c r="OFT187" s="250"/>
      <c r="OFU187" s="250"/>
      <c r="OFV187" s="250"/>
      <c r="OFW187" s="250"/>
      <c r="OFX187" s="250"/>
      <c r="OFY187" s="250"/>
      <c r="OFZ187" s="250"/>
      <c r="OGA187" s="250"/>
      <c r="OGB187" s="250"/>
      <c r="OGC187" s="250"/>
      <c r="OGD187" s="250"/>
      <c r="OGE187" s="250"/>
      <c r="OGF187" s="250"/>
      <c r="OGG187" s="250"/>
      <c r="OGH187" s="250"/>
      <c r="OGI187" s="250"/>
      <c r="OGJ187" s="250"/>
      <c r="OGK187" s="250"/>
      <c r="OGL187" s="250"/>
      <c r="OGM187" s="250"/>
      <c r="OGN187" s="250"/>
      <c r="OGO187" s="250"/>
      <c r="OGP187" s="250"/>
      <c r="OGQ187" s="250"/>
      <c r="OGR187" s="250"/>
      <c r="OGS187" s="250"/>
      <c r="OGT187" s="250"/>
      <c r="OGU187" s="250"/>
      <c r="OGV187" s="250"/>
      <c r="OGW187" s="250"/>
      <c r="OGX187" s="250"/>
      <c r="OGY187" s="250"/>
      <c r="OGZ187" s="250"/>
      <c r="OHA187" s="250"/>
      <c r="OHB187" s="250"/>
      <c r="OHC187" s="250"/>
      <c r="OHD187" s="250"/>
      <c r="OHE187" s="250"/>
      <c r="OHF187" s="250"/>
      <c r="OHG187" s="250"/>
      <c r="OHH187" s="250"/>
      <c r="OHI187" s="250"/>
      <c r="OHJ187" s="250"/>
      <c r="OHK187" s="250"/>
      <c r="OHL187" s="250"/>
      <c r="OHM187" s="250"/>
      <c r="OHN187" s="250"/>
      <c r="OHO187" s="250"/>
      <c r="OHP187" s="250"/>
      <c r="OHQ187" s="250"/>
      <c r="OHR187" s="250"/>
      <c r="OHS187" s="250"/>
      <c r="OHT187" s="250"/>
      <c r="OHU187" s="250"/>
      <c r="OHV187" s="250"/>
      <c r="OHW187" s="250"/>
      <c r="OHX187" s="250"/>
      <c r="OHY187" s="250"/>
      <c r="OHZ187" s="250"/>
      <c r="OIA187" s="250"/>
      <c r="OIB187" s="250"/>
      <c r="OIC187" s="250"/>
      <c r="OID187" s="250"/>
      <c r="OIE187" s="250"/>
      <c r="OIF187" s="250"/>
      <c r="OIG187" s="250"/>
      <c r="OIH187" s="250"/>
      <c r="OII187" s="250"/>
      <c r="OIJ187" s="250"/>
      <c r="OIK187" s="250"/>
      <c r="OIL187" s="250"/>
      <c r="OIM187" s="250"/>
      <c r="OIN187" s="250"/>
      <c r="OIO187" s="250"/>
      <c r="OIP187" s="250"/>
      <c r="OIQ187" s="250"/>
      <c r="OIR187" s="250"/>
      <c r="OIS187" s="250"/>
      <c r="OIT187" s="250"/>
      <c r="OIU187" s="250"/>
      <c r="OIV187" s="250"/>
      <c r="OIW187" s="250"/>
      <c r="OIX187" s="250"/>
      <c r="OIY187" s="250"/>
      <c r="OIZ187" s="250"/>
      <c r="OJA187" s="250"/>
      <c r="OJB187" s="250"/>
      <c r="OJC187" s="250"/>
      <c r="OJD187" s="250"/>
      <c r="OJE187" s="250"/>
      <c r="OJF187" s="250"/>
      <c r="OJG187" s="250"/>
      <c r="OJH187" s="250"/>
      <c r="OJI187" s="250"/>
      <c r="OJJ187" s="250"/>
      <c r="OJK187" s="250"/>
      <c r="OJL187" s="250"/>
      <c r="OJM187" s="250"/>
      <c r="OJN187" s="250"/>
      <c r="OJO187" s="250"/>
      <c r="OJP187" s="250"/>
      <c r="OJQ187" s="250"/>
      <c r="OJR187" s="250"/>
      <c r="OJS187" s="250"/>
      <c r="OJT187" s="250"/>
      <c r="OJU187" s="250"/>
      <c r="OJV187" s="250"/>
      <c r="OJW187" s="250"/>
      <c r="OJX187" s="250"/>
      <c r="OJY187" s="250"/>
      <c r="OJZ187" s="250"/>
      <c r="OKA187" s="250"/>
      <c r="OKB187" s="250"/>
      <c r="OKC187" s="250"/>
      <c r="OKD187" s="250"/>
      <c r="OKE187" s="250"/>
      <c r="OKF187" s="250"/>
      <c r="OKG187" s="250"/>
      <c r="OKH187" s="250"/>
      <c r="OKI187" s="250"/>
      <c r="OKJ187" s="250"/>
      <c r="OKK187" s="250"/>
      <c r="OKL187" s="250"/>
      <c r="OKM187" s="250"/>
      <c r="OKN187" s="250"/>
      <c r="OKO187" s="250"/>
      <c r="OKP187" s="250"/>
      <c r="OKQ187" s="250"/>
      <c r="OKR187" s="250"/>
      <c r="OKS187" s="250"/>
      <c r="OKT187" s="250"/>
      <c r="OKU187" s="250"/>
      <c r="OKV187" s="250"/>
      <c r="OKW187" s="250"/>
      <c r="OKX187" s="250"/>
      <c r="OKY187" s="250"/>
      <c r="OKZ187" s="250"/>
      <c r="OLA187" s="250"/>
      <c r="OLB187" s="250"/>
      <c r="OLC187" s="250"/>
      <c r="OLD187" s="250"/>
      <c r="OLE187" s="250"/>
      <c r="OLF187" s="250"/>
      <c r="OLG187" s="250"/>
      <c r="OLH187" s="250"/>
      <c r="OLI187" s="250"/>
      <c r="OLJ187" s="250"/>
      <c r="OLK187" s="250"/>
      <c r="OLL187" s="250"/>
      <c r="OLM187" s="250"/>
      <c r="OLN187" s="250"/>
      <c r="OLO187" s="250"/>
      <c r="OLP187" s="250"/>
      <c r="OLQ187" s="250"/>
      <c r="OLR187" s="250"/>
      <c r="OLS187" s="250"/>
      <c r="OLT187" s="250"/>
      <c r="OLU187" s="250"/>
      <c r="OLV187" s="250"/>
      <c r="OLW187" s="250"/>
      <c r="OLX187" s="250"/>
      <c r="OLY187" s="250"/>
      <c r="OLZ187" s="250"/>
      <c r="OMA187" s="250"/>
      <c r="OMB187" s="250"/>
      <c r="OMC187" s="250"/>
      <c r="OMD187" s="250"/>
      <c r="OME187" s="250"/>
      <c r="OMF187" s="250"/>
      <c r="OMG187" s="250"/>
      <c r="OMH187" s="250"/>
      <c r="OMI187" s="250"/>
      <c r="OMJ187" s="250"/>
      <c r="OMK187" s="250"/>
      <c r="OML187" s="250"/>
      <c r="OMM187" s="250"/>
      <c r="OMN187" s="250"/>
      <c r="OMO187" s="250"/>
      <c r="OMP187" s="250"/>
      <c r="OMQ187" s="250"/>
      <c r="OMR187" s="250"/>
      <c r="OMS187" s="250"/>
      <c r="OMT187" s="250"/>
      <c r="OMU187" s="250"/>
      <c r="OMV187" s="250"/>
      <c r="OMW187" s="250"/>
      <c r="OMX187" s="250"/>
      <c r="OMY187" s="250"/>
      <c r="OMZ187" s="250"/>
      <c r="ONA187" s="250"/>
      <c r="ONB187" s="250"/>
      <c r="ONC187" s="250"/>
      <c r="OND187" s="250"/>
      <c r="ONE187" s="250"/>
      <c r="ONF187" s="250"/>
      <c r="ONG187" s="250"/>
      <c r="ONH187" s="250"/>
      <c r="ONI187" s="250"/>
      <c r="ONJ187" s="250"/>
      <c r="ONK187" s="250"/>
      <c r="ONL187" s="250"/>
      <c r="ONM187" s="250"/>
      <c r="ONN187" s="250"/>
      <c r="ONO187" s="250"/>
      <c r="ONP187" s="250"/>
      <c r="ONQ187" s="250"/>
      <c r="ONR187" s="250"/>
      <c r="ONS187" s="250"/>
      <c r="ONT187" s="250"/>
      <c r="ONU187" s="250"/>
      <c r="ONV187" s="250"/>
      <c r="ONW187" s="250"/>
      <c r="ONX187" s="250"/>
      <c r="ONY187" s="250"/>
      <c r="ONZ187" s="250"/>
      <c r="OOA187" s="250"/>
      <c r="OOB187" s="250"/>
      <c r="OOC187" s="250"/>
      <c r="OOD187" s="250"/>
      <c r="OOE187" s="250"/>
      <c r="OOF187" s="250"/>
      <c r="OOG187" s="250"/>
      <c r="OOH187" s="250"/>
      <c r="OOI187" s="250"/>
      <c r="OOJ187" s="250"/>
      <c r="OOK187" s="250"/>
      <c r="OOL187" s="250"/>
      <c r="OOM187" s="250"/>
      <c r="OON187" s="250"/>
      <c r="OOO187" s="250"/>
      <c r="OOP187" s="250"/>
      <c r="OOQ187" s="250"/>
      <c r="OOR187" s="250"/>
      <c r="OOS187" s="250"/>
      <c r="OOT187" s="250"/>
      <c r="OOU187" s="250"/>
      <c r="OOV187" s="250"/>
      <c r="OOW187" s="250"/>
      <c r="OOX187" s="250"/>
      <c r="OOY187" s="250"/>
      <c r="OOZ187" s="250"/>
      <c r="OPA187" s="250"/>
      <c r="OPB187" s="250"/>
      <c r="OPC187" s="250"/>
      <c r="OPD187" s="250"/>
      <c r="OPE187" s="250"/>
      <c r="OPF187" s="250"/>
      <c r="OPG187" s="250"/>
      <c r="OPH187" s="250"/>
      <c r="OPI187" s="250"/>
      <c r="OPJ187" s="250"/>
      <c r="OPK187" s="250"/>
      <c r="OPL187" s="250"/>
      <c r="OPM187" s="250"/>
      <c r="OPN187" s="250"/>
      <c r="OPO187" s="250"/>
      <c r="OPP187" s="250"/>
      <c r="OPQ187" s="250"/>
      <c r="OPR187" s="250"/>
      <c r="OPS187" s="250"/>
      <c r="OPT187" s="250"/>
      <c r="OPU187" s="250"/>
      <c r="OPV187" s="250"/>
      <c r="OPW187" s="250"/>
      <c r="OPX187" s="250"/>
      <c r="OPY187" s="250"/>
      <c r="OPZ187" s="250"/>
      <c r="OQA187" s="250"/>
      <c r="OQB187" s="250"/>
      <c r="OQC187" s="250"/>
      <c r="OQD187" s="250"/>
      <c r="OQE187" s="250"/>
      <c r="OQF187" s="250"/>
      <c r="OQG187" s="250"/>
      <c r="OQH187" s="250"/>
      <c r="OQI187" s="250"/>
      <c r="OQJ187" s="250"/>
      <c r="OQK187" s="250"/>
      <c r="OQL187" s="250"/>
      <c r="OQM187" s="250"/>
      <c r="OQN187" s="250"/>
      <c r="OQO187" s="250"/>
      <c r="OQP187" s="250"/>
      <c r="OQQ187" s="250"/>
      <c r="OQR187" s="250"/>
      <c r="OQS187" s="250"/>
      <c r="OQT187" s="250"/>
      <c r="OQU187" s="250"/>
      <c r="OQV187" s="250"/>
      <c r="OQW187" s="250"/>
      <c r="OQX187" s="250"/>
      <c r="OQY187" s="250"/>
      <c r="OQZ187" s="250"/>
      <c r="ORA187" s="250"/>
      <c r="ORB187" s="250"/>
      <c r="ORC187" s="250"/>
      <c r="ORD187" s="250"/>
      <c r="ORE187" s="250"/>
      <c r="ORF187" s="250"/>
      <c r="ORG187" s="250"/>
      <c r="ORH187" s="250"/>
      <c r="ORI187" s="250"/>
      <c r="ORJ187" s="250"/>
      <c r="ORK187" s="250"/>
      <c r="ORL187" s="250"/>
      <c r="ORM187" s="250"/>
      <c r="ORN187" s="250"/>
      <c r="ORO187" s="250"/>
      <c r="ORP187" s="250"/>
      <c r="ORQ187" s="250"/>
      <c r="ORR187" s="250"/>
      <c r="ORS187" s="250"/>
      <c r="ORT187" s="250"/>
      <c r="ORU187" s="250"/>
      <c r="ORV187" s="250"/>
      <c r="ORW187" s="250"/>
      <c r="ORX187" s="250"/>
      <c r="ORY187" s="250"/>
      <c r="ORZ187" s="250"/>
      <c r="OSA187" s="250"/>
      <c r="OSB187" s="250"/>
      <c r="OSC187" s="250"/>
      <c r="OSD187" s="250"/>
      <c r="OSE187" s="250"/>
      <c r="OSF187" s="250"/>
      <c r="OSG187" s="250"/>
      <c r="OSH187" s="250"/>
      <c r="OSI187" s="250"/>
      <c r="OSJ187" s="250"/>
      <c r="OSK187" s="250"/>
      <c r="OSL187" s="250"/>
      <c r="OSM187" s="250"/>
      <c r="OSN187" s="250"/>
      <c r="OSO187" s="250"/>
      <c r="OSP187" s="250"/>
      <c r="OSQ187" s="250"/>
      <c r="OSR187" s="250"/>
      <c r="OSS187" s="250"/>
      <c r="OST187" s="250"/>
      <c r="OSU187" s="250"/>
      <c r="OSV187" s="250"/>
      <c r="OSW187" s="250"/>
      <c r="OSX187" s="250"/>
      <c r="OSY187" s="250"/>
      <c r="OSZ187" s="250"/>
      <c r="OTA187" s="250"/>
      <c r="OTB187" s="250"/>
      <c r="OTC187" s="250"/>
      <c r="OTD187" s="250"/>
      <c r="OTE187" s="250"/>
      <c r="OTF187" s="250"/>
      <c r="OTG187" s="250"/>
      <c r="OTH187" s="250"/>
      <c r="OTI187" s="250"/>
      <c r="OTJ187" s="250"/>
      <c r="OTK187" s="250"/>
      <c r="OTL187" s="250"/>
      <c r="OTM187" s="250"/>
      <c r="OTN187" s="250"/>
      <c r="OTO187" s="250"/>
      <c r="OTP187" s="250"/>
      <c r="OTQ187" s="250"/>
      <c r="OTR187" s="250"/>
      <c r="OTS187" s="250"/>
      <c r="OTT187" s="250"/>
      <c r="OTU187" s="250"/>
      <c r="OTV187" s="250"/>
      <c r="OTW187" s="250"/>
      <c r="OTX187" s="250"/>
      <c r="OTY187" s="250"/>
      <c r="OTZ187" s="250"/>
      <c r="OUA187" s="250"/>
      <c r="OUB187" s="250"/>
      <c r="OUC187" s="250"/>
      <c r="OUD187" s="250"/>
      <c r="OUE187" s="250"/>
      <c r="OUF187" s="250"/>
      <c r="OUG187" s="250"/>
      <c r="OUH187" s="250"/>
      <c r="OUI187" s="250"/>
      <c r="OUJ187" s="250"/>
      <c r="OUK187" s="250"/>
      <c r="OUL187" s="250"/>
      <c r="OUM187" s="250"/>
      <c r="OUN187" s="250"/>
      <c r="OUO187" s="250"/>
      <c r="OUP187" s="250"/>
      <c r="OUQ187" s="250"/>
      <c r="OUR187" s="250"/>
      <c r="OUS187" s="250"/>
      <c r="OUT187" s="250"/>
      <c r="OUU187" s="250"/>
      <c r="OUV187" s="250"/>
      <c r="OUW187" s="250"/>
      <c r="OUX187" s="250"/>
      <c r="OUY187" s="250"/>
      <c r="OUZ187" s="250"/>
      <c r="OVA187" s="250"/>
      <c r="OVB187" s="250"/>
      <c r="OVC187" s="250"/>
      <c r="OVD187" s="250"/>
      <c r="OVE187" s="250"/>
      <c r="OVF187" s="250"/>
      <c r="OVG187" s="250"/>
      <c r="OVH187" s="250"/>
      <c r="OVI187" s="250"/>
      <c r="OVJ187" s="250"/>
      <c r="OVK187" s="250"/>
      <c r="OVL187" s="250"/>
      <c r="OVM187" s="250"/>
      <c r="OVN187" s="250"/>
      <c r="OVO187" s="250"/>
      <c r="OVP187" s="250"/>
      <c r="OVQ187" s="250"/>
      <c r="OVR187" s="250"/>
      <c r="OVS187" s="250"/>
      <c r="OVT187" s="250"/>
      <c r="OVU187" s="250"/>
      <c r="OVV187" s="250"/>
      <c r="OVW187" s="250"/>
      <c r="OVX187" s="250"/>
      <c r="OVY187" s="250"/>
      <c r="OVZ187" s="250"/>
      <c r="OWA187" s="250"/>
      <c r="OWB187" s="250"/>
      <c r="OWC187" s="250"/>
      <c r="OWD187" s="250"/>
      <c r="OWE187" s="250"/>
      <c r="OWF187" s="250"/>
      <c r="OWG187" s="250"/>
      <c r="OWH187" s="250"/>
      <c r="OWI187" s="250"/>
      <c r="OWJ187" s="250"/>
      <c r="OWK187" s="250"/>
      <c r="OWL187" s="250"/>
      <c r="OWM187" s="250"/>
      <c r="OWN187" s="250"/>
      <c r="OWO187" s="250"/>
      <c r="OWP187" s="250"/>
      <c r="OWQ187" s="250"/>
      <c r="OWR187" s="250"/>
      <c r="OWS187" s="250"/>
      <c r="OWT187" s="250"/>
      <c r="OWU187" s="250"/>
      <c r="OWV187" s="250"/>
      <c r="OWW187" s="250"/>
      <c r="OWX187" s="250"/>
      <c r="OWY187" s="250"/>
      <c r="OWZ187" s="250"/>
      <c r="OXA187" s="250"/>
      <c r="OXB187" s="250"/>
      <c r="OXC187" s="250"/>
      <c r="OXD187" s="250"/>
      <c r="OXE187" s="250"/>
      <c r="OXF187" s="250"/>
      <c r="OXG187" s="250"/>
      <c r="OXH187" s="250"/>
      <c r="OXI187" s="250"/>
      <c r="OXJ187" s="250"/>
      <c r="OXK187" s="250"/>
      <c r="OXL187" s="250"/>
      <c r="OXM187" s="250"/>
      <c r="OXN187" s="250"/>
      <c r="OXO187" s="250"/>
      <c r="OXP187" s="250"/>
      <c r="OXQ187" s="250"/>
      <c r="OXR187" s="250"/>
      <c r="OXS187" s="250"/>
      <c r="OXT187" s="250"/>
      <c r="OXU187" s="250"/>
      <c r="OXV187" s="250"/>
      <c r="OXW187" s="250"/>
      <c r="OXX187" s="250"/>
      <c r="OXY187" s="250"/>
      <c r="OXZ187" s="250"/>
      <c r="OYA187" s="250"/>
      <c r="OYB187" s="250"/>
      <c r="OYC187" s="250"/>
      <c r="OYD187" s="250"/>
      <c r="OYE187" s="250"/>
      <c r="OYF187" s="250"/>
      <c r="OYG187" s="250"/>
      <c r="OYH187" s="250"/>
      <c r="OYI187" s="250"/>
      <c r="OYJ187" s="250"/>
      <c r="OYK187" s="250"/>
      <c r="OYL187" s="250"/>
      <c r="OYM187" s="250"/>
      <c r="OYN187" s="250"/>
      <c r="OYO187" s="250"/>
      <c r="OYP187" s="250"/>
      <c r="OYQ187" s="250"/>
      <c r="OYR187" s="250"/>
      <c r="OYS187" s="250"/>
      <c r="OYT187" s="250"/>
      <c r="OYU187" s="250"/>
      <c r="OYV187" s="250"/>
      <c r="OYW187" s="250"/>
      <c r="OYX187" s="250"/>
      <c r="OYY187" s="250"/>
      <c r="OYZ187" s="250"/>
      <c r="OZA187" s="250"/>
      <c r="OZB187" s="250"/>
      <c r="OZC187" s="250"/>
      <c r="OZD187" s="250"/>
      <c r="OZE187" s="250"/>
      <c r="OZF187" s="250"/>
      <c r="OZG187" s="250"/>
      <c r="OZH187" s="250"/>
      <c r="OZI187" s="250"/>
      <c r="OZJ187" s="250"/>
      <c r="OZK187" s="250"/>
      <c r="OZL187" s="250"/>
      <c r="OZM187" s="250"/>
      <c r="OZN187" s="250"/>
      <c r="OZO187" s="250"/>
      <c r="OZP187" s="250"/>
      <c r="OZQ187" s="250"/>
      <c r="OZR187" s="250"/>
      <c r="OZS187" s="250"/>
      <c r="OZT187" s="250"/>
      <c r="OZU187" s="250"/>
      <c r="OZV187" s="250"/>
      <c r="OZW187" s="250"/>
      <c r="OZX187" s="250"/>
      <c r="OZY187" s="250"/>
      <c r="OZZ187" s="250"/>
      <c r="PAA187" s="250"/>
      <c r="PAB187" s="250"/>
      <c r="PAC187" s="250"/>
      <c r="PAD187" s="250"/>
      <c r="PAE187" s="250"/>
      <c r="PAF187" s="250"/>
      <c r="PAG187" s="250"/>
      <c r="PAH187" s="250"/>
      <c r="PAI187" s="250"/>
      <c r="PAJ187" s="250"/>
      <c r="PAK187" s="250"/>
      <c r="PAL187" s="250"/>
      <c r="PAM187" s="250"/>
      <c r="PAN187" s="250"/>
      <c r="PAO187" s="250"/>
      <c r="PAP187" s="250"/>
      <c r="PAQ187" s="250"/>
      <c r="PAR187" s="250"/>
      <c r="PAS187" s="250"/>
      <c r="PAT187" s="250"/>
      <c r="PAU187" s="250"/>
      <c r="PAV187" s="250"/>
      <c r="PAW187" s="250"/>
      <c r="PAX187" s="250"/>
      <c r="PAY187" s="250"/>
      <c r="PAZ187" s="250"/>
      <c r="PBA187" s="250"/>
      <c r="PBB187" s="250"/>
      <c r="PBC187" s="250"/>
      <c r="PBD187" s="250"/>
      <c r="PBE187" s="250"/>
      <c r="PBF187" s="250"/>
      <c r="PBG187" s="250"/>
      <c r="PBH187" s="250"/>
      <c r="PBI187" s="250"/>
      <c r="PBJ187" s="250"/>
      <c r="PBK187" s="250"/>
      <c r="PBL187" s="250"/>
      <c r="PBM187" s="250"/>
      <c r="PBN187" s="250"/>
      <c r="PBO187" s="250"/>
      <c r="PBP187" s="250"/>
      <c r="PBQ187" s="250"/>
      <c r="PBR187" s="250"/>
      <c r="PBS187" s="250"/>
      <c r="PBT187" s="250"/>
      <c r="PBU187" s="250"/>
      <c r="PBV187" s="250"/>
      <c r="PBW187" s="250"/>
      <c r="PBX187" s="250"/>
      <c r="PBY187" s="250"/>
      <c r="PBZ187" s="250"/>
      <c r="PCA187" s="250"/>
      <c r="PCB187" s="250"/>
      <c r="PCC187" s="250"/>
      <c r="PCD187" s="250"/>
      <c r="PCE187" s="250"/>
      <c r="PCF187" s="250"/>
      <c r="PCG187" s="250"/>
      <c r="PCH187" s="250"/>
      <c r="PCI187" s="250"/>
      <c r="PCJ187" s="250"/>
      <c r="PCK187" s="250"/>
      <c r="PCL187" s="250"/>
      <c r="PCM187" s="250"/>
      <c r="PCN187" s="250"/>
      <c r="PCO187" s="250"/>
      <c r="PCP187" s="250"/>
      <c r="PCQ187" s="250"/>
      <c r="PCR187" s="250"/>
      <c r="PCS187" s="250"/>
      <c r="PCT187" s="250"/>
      <c r="PCU187" s="250"/>
      <c r="PCV187" s="250"/>
      <c r="PCW187" s="250"/>
      <c r="PCX187" s="250"/>
      <c r="PCY187" s="250"/>
      <c r="PCZ187" s="250"/>
      <c r="PDA187" s="250"/>
      <c r="PDB187" s="250"/>
      <c r="PDC187" s="250"/>
      <c r="PDD187" s="250"/>
      <c r="PDE187" s="250"/>
      <c r="PDF187" s="250"/>
      <c r="PDG187" s="250"/>
      <c r="PDH187" s="250"/>
      <c r="PDI187" s="250"/>
      <c r="PDJ187" s="250"/>
      <c r="PDK187" s="250"/>
      <c r="PDL187" s="250"/>
      <c r="PDM187" s="250"/>
      <c r="PDN187" s="250"/>
      <c r="PDO187" s="250"/>
      <c r="PDP187" s="250"/>
      <c r="PDQ187" s="250"/>
      <c r="PDR187" s="250"/>
      <c r="PDS187" s="250"/>
      <c r="PDT187" s="250"/>
      <c r="PDU187" s="250"/>
      <c r="PDV187" s="250"/>
      <c r="PDW187" s="250"/>
      <c r="PDX187" s="250"/>
      <c r="PDY187" s="250"/>
      <c r="PDZ187" s="250"/>
      <c r="PEA187" s="250"/>
      <c r="PEB187" s="250"/>
      <c r="PEC187" s="250"/>
      <c r="PED187" s="250"/>
      <c r="PEE187" s="250"/>
      <c r="PEF187" s="250"/>
      <c r="PEG187" s="250"/>
      <c r="PEH187" s="250"/>
      <c r="PEI187" s="250"/>
      <c r="PEJ187" s="250"/>
      <c r="PEK187" s="250"/>
      <c r="PEL187" s="250"/>
      <c r="PEM187" s="250"/>
      <c r="PEN187" s="250"/>
      <c r="PEO187" s="250"/>
      <c r="PEP187" s="250"/>
      <c r="PEQ187" s="250"/>
      <c r="PER187" s="250"/>
      <c r="PES187" s="250"/>
      <c r="PET187" s="250"/>
      <c r="PEU187" s="250"/>
      <c r="PEV187" s="250"/>
      <c r="PEW187" s="250"/>
      <c r="PEX187" s="250"/>
      <c r="PEY187" s="250"/>
      <c r="PEZ187" s="250"/>
      <c r="PFA187" s="250"/>
      <c r="PFB187" s="250"/>
      <c r="PFC187" s="250"/>
      <c r="PFD187" s="250"/>
      <c r="PFE187" s="250"/>
      <c r="PFF187" s="250"/>
      <c r="PFG187" s="250"/>
      <c r="PFH187" s="250"/>
      <c r="PFI187" s="250"/>
      <c r="PFJ187" s="250"/>
      <c r="PFK187" s="250"/>
      <c r="PFL187" s="250"/>
      <c r="PFM187" s="250"/>
      <c r="PFN187" s="250"/>
      <c r="PFO187" s="250"/>
      <c r="PFP187" s="250"/>
      <c r="PFQ187" s="250"/>
      <c r="PFR187" s="250"/>
      <c r="PFS187" s="250"/>
      <c r="PFT187" s="250"/>
      <c r="PFU187" s="250"/>
      <c r="PFV187" s="250"/>
      <c r="PFW187" s="250"/>
      <c r="PFX187" s="250"/>
      <c r="PFY187" s="250"/>
      <c r="PFZ187" s="250"/>
      <c r="PGA187" s="250"/>
      <c r="PGB187" s="250"/>
      <c r="PGC187" s="250"/>
      <c r="PGD187" s="250"/>
      <c r="PGE187" s="250"/>
      <c r="PGF187" s="250"/>
      <c r="PGG187" s="250"/>
      <c r="PGH187" s="250"/>
      <c r="PGI187" s="250"/>
      <c r="PGJ187" s="250"/>
      <c r="PGK187" s="250"/>
      <c r="PGL187" s="250"/>
      <c r="PGM187" s="250"/>
      <c r="PGN187" s="250"/>
      <c r="PGO187" s="250"/>
      <c r="PGP187" s="250"/>
      <c r="PGQ187" s="250"/>
      <c r="PGR187" s="250"/>
      <c r="PGS187" s="250"/>
      <c r="PGT187" s="250"/>
      <c r="PGU187" s="250"/>
      <c r="PGV187" s="250"/>
      <c r="PGW187" s="250"/>
      <c r="PGX187" s="250"/>
      <c r="PGY187" s="250"/>
      <c r="PGZ187" s="250"/>
      <c r="PHA187" s="250"/>
      <c r="PHB187" s="250"/>
      <c r="PHC187" s="250"/>
      <c r="PHD187" s="250"/>
      <c r="PHE187" s="250"/>
      <c r="PHF187" s="250"/>
      <c r="PHG187" s="250"/>
      <c r="PHH187" s="250"/>
      <c r="PHI187" s="250"/>
      <c r="PHJ187" s="250"/>
      <c r="PHK187" s="250"/>
      <c r="PHL187" s="250"/>
      <c r="PHM187" s="250"/>
      <c r="PHN187" s="250"/>
      <c r="PHO187" s="250"/>
      <c r="PHP187" s="250"/>
      <c r="PHQ187" s="250"/>
      <c r="PHR187" s="250"/>
      <c r="PHS187" s="250"/>
      <c r="PHT187" s="250"/>
      <c r="PHU187" s="250"/>
      <c r="PHV187" s="250"/>
      <c r="PHW187" s="250"/>
      <c r="PHX187" s="250"/>
      <c r="PHY187" s="250"/>
      <c r="PHZ187" s="250"/>
      <c r="PIA187" s="250"/>
      <c r="PIB187" s="250"/>
      <c r="PIC187" s="250"/>
      <c r="PID187" s="250"/>
      <c r="PIE187" s="250"/>
      <c r="PIF187" s="250"/>
      <c r="PIG187" s="250"/>
      <c r="PIH187" s="250"/>
      <c r="PII187" s="250"/>
      <c r="PIJ187" s="250"/>
      <c r="PIK187" s="250"/>
      <c r="PIL187" s="250"/>
      <c r="PIM187" s="250"/>
      <c r="PIN187" s="250"/>
      <c r="PIO187" s="250"/>
      <c r="PIP187" s="250"/>
      <c r="PIQ187" s="250"/>
      <c r="PIR187" s="250"/>
      <c r="PIS187" s="250"/>
      <c r="PIT187" s="250"/>
      <c r="PIU187" s="250"/>
      <c r="PIV187" s="250"/>
      <c r="PIW187" s="250"/>
      <c r="PIX187" s="250"/>
      <c r="PIY187" s="250"/>
      <c r="PIZ187" s="250"/>
      <c r="PJA187" s="250"/>
      <c r="PJB187" s="250"/>
      <c r="PJC187" s="250"/>
      <c r="PJD187" s="250"/>
      <c r="PJE187" s="250"/>
      <c r="PJF187" s="250"/>
      <c r="PJG187" s="250"/>
      <c r="PJH187" s="250"/>
      <c r="PJI187" s="250"/>
      <c r="PJJ187" s="250"/>
      <c r="PJK187" s="250"/>
      <c r="PJL187" s="250"/>
      <c r="PJM187" s="250"/>
      <c r="PJN187" s="250"/>
      <c r="PJO187" s="250"/>
      <c r="PJP187" s="250"/>
      <c r="PJQ187" s="250"/>
      <c r="PJR187" s="250"/>
      <c r="PJS187" s="250"/>
      <c r="PJT187" s="250"/>
      <c r="PJU187" s="250"/>
      <c r="PJV187" s="250"/>
      <c r="PJW187" s="250"/>
      <c r="PJX187" s="250"/>
      <c r="PJY187" s="250"/>
      <c r="PJZ187" s="250"/>
      <c r="PKA187" s="250"/>
      <c r="PKB187" s="250"/>
      <c r="PKC187" s="250"/>
      <c r="PKD187" s="250"/>
      <c r="PKE187" s="250"/>
      <c r="PKF187" s="250"/>
      <c r="PKG187" s="250"/>
      <c r="PKH187" s="250"/>
      <c r="PKI187" s="250"/>
      <c r="PKJ187" s="250"/>
      <c r="PKK187" s="250"/>
      <c r="PKL187" s="250"/>
      <c r="PKM187" s="250"/>
      <c r="PKN187" s="250"/>
      <c r="PKO187" s="250"/>
      <c r="PKP187" s="250"/>
      <c r="PKQ187" s="250"/>
      <c r="PKR187" s="250"/>
      <c r="PKS187" s="250"/>
      <c r="PKT187" s="250"/>
      <c r="PKU187" s="250"/>
      <c r="PKV187" s="250"/>
      <c r="PKW187" s="250"/>
      <c r="PKX187" s="250"/>
      <c r="PKY187" s="250"/>
      <c r="PKZ187" s="250"/>
      <c r="PLA187" s="250"/>
      <c r="PLB187" s="250"/>
      <c r="PLC187" s="250"/>
      <c r="PLD187" s="250"/>
      <c r="PLE187" s="250"/>
      <c r="PLF187" s="250"/>
      <c r="PLG187" s="250"/>
      <c r="PLH187" s="250"/>
      <c r="PLI187" s="250"/>
      <c r="PLJ187" s="250"/>
      <c r="PLK187" s="250"/>
      <c r="PLL187" s="250"/>
      <c r="PLM187" s="250"/>
      <c r="PLN187" s="250"/>
      <c r="PLO187" s="250"/>
      <c r="PLP187" s="250"/>
      <c r="PLQ187" s="250"/>
      <c r="PLR187" s="250"/>
      <c r="PLS187" s="250"/>
      <c r="PLT187" s="250"/>
      <c r="PLU187" s="250"/>
      <c r="PLV187" s="250"/>
      <c r="PLW187" s="250"/>
      <c r="PLX187" s="250"/>
      <c r="PLY187" s="250"/>
      <c r="PLZ187" s="250"/>
      <c r="PMA187" s="250"/>
      <c r="PMB187" s="250"/>
      <c r="PMC187" s="250"/>
      <c r="PMD187" s="250"/>
      <c r="PME187" s="250"/>
      <c r="PMF187" s="250"/>
      <c r="PMG187" s="250"/>
      <c r="PMH187" s="250"/>
      <c r="PMI187" s="250"/>
      <c r="PMJ187" s="250"/>
      <c r="PMK187" s="250"/>
      <c r="PML187" s="250"/>
      <c r="PMM187" s="250"/>
      <c r="PMN187" s="250"/>
      <c r="PMO187" s="250"/>
      <c r="PMP187" s="250"/>
      <c r="PMQ187" s="250"/>
      <c r="PMR187" s="250"/>
      <c r="PMS187" s="250"/>
      <c r="PMT187" s="250"/>
      <c r="PMU187" s="250"/>
      <c r="PMV187" s="250"/>
      <c r="PMW187" s="250"/>
      <c r="PMX187" s="250"/>
      <c r="PMY187" s="250"/>
      <c r="PMZ187" s="250"/>
      <c r="PNA187" s="250"/>
      <c r="PNB187" s="250"/>
      <c r="PNC187" s="250"/>
      <c r="PND187" s="250"/>
      <c r="PNE187" s="250"/>
      <c r="PNF187" s="250"/>
      <c r="PNG187" s="250"/>
      <c r="PNH187" s="250"/>
      <c r="PNI187" s="250"/>
      <c r="PNJ187" s="250"/>
      <c r="PNK187" s="250"/>
      <c r="PNL187" s="250"/>
      <c r="PNM187" s="250"/>
      <c r="PNN187" s="250"/>
      <c r="PNO187" s="250"/>
      <c r="PNP187" s="250"/>
      <c r="PNQ187" s="250"/>
      <c r="PNR187" s="250"/>
      <c r="PNS187" s="250"/>
      <c r="PNT187" s="250"/>
      <c r="PNU187" s="250"/>
      <c r="PNV187" s="250"/>
      <c r="PNW187" s="250"/>
      <c r="PNX187" s="250"/>
      <c r="PNY187" s="250"/>
      <c r="PNZ187" s="250"/>
      <c r="POA187" s="250"/>
      <c r="POB187" s="250"/>
      <c r="POC187" s="250"/>
      <c r="POD187" s="250"/>
      <c r="POE187" s="250"/>
      <c r="POF187" s="250"/>
      <c r="POG187" s="250"/>
      <c r="POH187" s="250"/>
      <c r="POI187" s="250"/>
      <c r="POJ187" s="250"/>
      <c r="POK187" s="250"/>
      <c r="POL187" s="250"/>
      <c r="POM187" s="250"/>
      <c r="PON187" s="250"/>
      <c r="POO187" s="250"/>
      <c r="POP187" s="250"/>
      <c r="POQ187" s="250"/>
      <c r="POR187" s="250"/>
      <c r="POS187" s="250"/>
      <c r="POT187" s="250"/>
      <c r="POU187" s="250"/>
      <c r="POV187" s="250"/>
      <c r="POW187" s="250"/>
      <c r="POX187" s="250"/>
      <c r="POY187" s="250"/>
      <c r="POZ187" s="250"/>
      <c r="PPA187" s="250"/>
      <c r="PPB187" s="250"/>
      <c r="PPC187" s="250"/>
      <c r="PPD187" s="250"/>
      <c r="PPE187" s="250"/>
      <c r="PPF187" s="250"/>
      <c r="PPG187" s="250"/>
      <c r="PPH187" s="250"/>
      <c r="PPI187" s="250"/>
      <c r="PPJ187" s="250"/>
      <c r="PPK187" s="250"/>
      <c r="PPL187" s="250"/>
      <c r="PPM187" s="250"/>
      <c r="PPN187" s="250"/>
      <c r="PPO187" s="250"/>
      <c r="PPP187" s="250"/>
      <c r="PPQ187" s="250"/>
      <c r="PPR187" s="250"/>
      <c r="PPS187" s="250"/>
      <c r="PPT187" s="250"/>
      <c r="PPU187" s="250"/>
      <c r="PPV187" s="250"/>
      <c r="PPW187" s="250"/>
      <c r="PPX187" s="250"/>
      <c r="PPY187" s="250"/>
      <c r="PPZ187" s="250"/>
      <c r="PQA187" s="250"/>
      <c r="PQB187" s="250"/>
      <c r="PQC187" s="250"/>
      <c r="PQD187" s="250"/>
      <c r="PQE187" s="250"/>
      <c r="PQF187" s="250"/>
      <c r="PQG187" s="250"/>
      <c r="PQH187" s="250"/>
      <c r="PQI187" s="250"/>
      <c r="PQJ187" s="250"/>
      <c r="PQK187" s="250"/>
      <c r="PQL187" s="250"/>
      <c r="PQM187" s="250"/>
      <c r="PQN187" s="250"/>
      <c r="PQO187" s="250"/>
      <c r="PQP187" s="250"/>
      <c r="PQQ187" s="250"/>
      <c r="PQR187" s="250"/>
      <c r="PQS187" s="250"/>
      <c r="PQT187" s="250"/>
      <c r="PQU187" s="250"/>
      <c r="PQV187" s="250"/>
      <c r="PQW187" s="250"/>
      <c r="PQX187" s="250"/>
      <c r="PQY187" s="250"/>
      <c r="PQZ187" s="250"/>
      <c r="PRA187" s="250"/>
      <c r="PRB187" s="250"/>
      <c r="PRC187" s="250"/>
      <c r="PRD187" s="250"/>
      <c r="PRE187" s="250"/>
      <c r="PRF187" s="250"/>
      <c r="PRG187" s="250"/>
      <c r="PRH187" s="250"/>
      <c r="PRI187" s="250"/>
      <c r="PRJ187" s="250"/>
      <c r="PRK187" s="250"/>
      <c r="PRL187" s="250"/>
      <c r="PRM187" s="250"/>
      <c r="PRN187" s="250"/>
      <c r="PRO187" s="250"/>
      <c r="PRP187" s="250"/>
      <c r="PRQ187" s="250"/>
      <c r="PRR187" s="250"/>
      <c r="PRS187" s="250"/>
      <c r="PRT187" s="250"/>
      <c r="PRU187" s="250"/>
      <c r="PRV187" s="250"/>
      <c r="PRW187" s="250"/>
      <c r="PRX187" s="250"/>
      <c r="PRY187" s="250"/>
      <c r="PRZ187" s="250"/>
      <c r="PSA187" s="250"/>
      <c r="PSB187" s="250"/>
      <c r="PSC187" s="250"/>
      <c r="PSD187" s="250"/>
      <c r="PSE187" s="250"/>
      <c r="PSF187" s="250"/>
      <c r="PSG187" s="250"/>
      <c r="PSH187" s="250"/>
      <c r="PSI187" s="250"/>
      <c r="PSJ187" s="250"/>
      <c r="PSK187" s="250"/>
      <c r="PSL187" s="250"/>
      <c r="PSM187" s="250"/>
      <c r="PSN187" s="250"/>
      <c r="PSO187" s="250"/>
      <c r="PSP187" s="250"/>
      <c r="PSQ187" s="250"/>
      <c r="PSR187" s="250"/>
      <c r="PSS187" s="250"/>
      <c r="PST187" s="250"/>
      <c r="PSU187" s="250"/>
      <c r="PSV187" s="250"/>
      <c r="PSW187" s="250"/>
      <c r="PSX187" s="250"/>
      <c r="PSY187" s="250"/>
      <c r="PSZ187" s="250"/>
      <c r="PTA187" s="250"/>
      <c r="PTB187" s="250"/>
      <c r="PTC187" s="250"/>
      <c r="PTD187" s="250"/>
      <c r="PTE187" s="250"/>
      <c r="PTF187" s="250"/>
      <c r="PTG187" s="250"/>
      <c r="PTH187" s="250"/>
      <c r="PTI187" s="250"/>
      <c r="PTJ187" s="250"/>
      <c r="PTK187" s="250"/>
      <c r="PTL187" s="250"/>
      <c r="PTM187" s="250"/>
      <c r="PTN187" s="250"/>
      <c r="PTO187" s="250"/>
      <c r="PTP187" s="250"/>
      <c r="PTQ187" s="250"/>
      <c r="PTR187" s="250"/>
      <c r="PTS187" s="250"/>
      <c r="PTT187" s="250"/>
      <c r="PTU187" s="250"/>
      <c r="PTV187" s="250"/>
      <c r="PTW187" s="250"/>
      <c r="PTX187" s="250"/>
      <c r="PTY187" s="250"/>
      <c r="PTZ187" s="250"/>
      <c r="PUA187" s="250"/>
      <c r="PUB187" s="250"/>
      <c r="PUC187" s="250"/>
      <c r="PUD187" s="250"/>
      <c r="PUE187" s="250"/>
      <c r="PUF187" s="250"/>
      <c r="PUG187" s="250"/>
      <c r="PUH187" s="250"/>
      <c r="PUI187" s="250"/>
      <c r="PUJ187" s="250"/>
      <c r="PUK187" s="250"/>
      <c r="PUL187" s="250"/>
      <c r="PUM187" s="250"/>
      <c r="PUN187" s="250"/>
      <c r="PUO187" s="250"/>
      <c r="PUP187" s="250"/>
      <c r="PUQ187" s="250"/>
      <c r="PUR187" s="250"/>
      <c r="PUS187" s="250"/>
      <c r="PUT187" s="250"/>
      <c r="PUU187" s="250"/>
      <c r="PUV187" s="250"/>
      <c r="PUW187" s="250"/>
      <c r="PUX187" s="250"/>
      <c r="PUY187" s="250"/>
      <c r="PUZ187" s="250"/>
      <c r="PVA187" s="250"/>
      <c r="PVB187" s="250"/>
      <c r="PVC187" s="250"/>
      <c r="PVD187" s="250"/>
      <c r="PVE187" s="250"/>
      <c r="PVF187" s="250"/>
      <c r="PVG187" s="250"/>
      <c r="PVH187" s="250"/>
      <c r="PVI187" s="250"/>
      <c r="PVJ187" s="250"/>
      <c r="PVK187" s="250"/>
      <c r="PVL187" s="250"/>
      <c r="PVM187" s="250"/>
      <c r="PVN187" s="250"/>
      <c r="PVO187" s="250"/>
      <c r="PVP187" s="250"/>
      <c r="PVQ187" s="250"/>
      <c r="PVR187" s="250"/>
      <c r="PVS187" s="250"/>
      <c r="PVT187" s="250"/>
      <c r="PVU187" s="250"/>
      <c r="PVV187" s="250"/>
      <c r="PVW187" s="250"/>
      <c r="PVX187" s="250"/>
      <c r="PVY187" s="250"/>
      <c r="PVZ187" s="250"/>
      <c r="PWA187" s="250"/>
      <c r="PWB187" s="250"/>
      <c r="PWC187" s="250"/>
      <c r="PWD187" s="250"/>
      <c r="PWE187" s="250"/>
      <c r="PWF187" s="250"/>
      <c r="PWG187" s="250"/>
      <c r="PWH187" s="250"/>
      <c r="PWI187" s="250"/>
      <c r="PWJ187" s="250"/>
      <c r="PWK187" s="250"/>
      <c r="PWL187" s="250"/>
      <c r="PWM187" s="250"/>
      <c r="PWN187" s="250"/>
      <c r="PWO187" s="250"/>
      <c r="PWP187" s="250"/>
      <c r="PWQ187" s="250"/>
      <c r="PWR187" s="250"/>
      <c r="PWS187" s="250"/>
      <c r="PWT187" s="250"/>
      <c r="PWU187" s="250"/>
      <c r="PWV187" s="250"/>
      <c r="PWW187" s="250"/>
      <c r="PWX187" s="250"/>
      <c r="PWY187" s="250"/>
      <c r="PWZ187" s="250"/>
      <c r="PXA187" s="250"/>
      <c r="PXB187" s="250"/>
      <c r="PXC187" s="250"/>
      <c r="PXD187" s="250"/>
      <c r="PXE187" s="250"/>
      <c r="PXF187" s="250"/>
      <c r="PXG187" s="250"/>
      <c r="PXH187" s="250"/>
      <c r="PXI187" s="250"/>
      <c r="PXJ187" s="250"/>
      <c r="PXK187" s="250"/>
      <c r="PXL187" s="250"/>
      <c r="PXM187" s="250"/>
      <c r="PXN187" s="250"/>
      <c r="PXO187" s="250"/>
      <c r="PXP187" s="250"/>
      <c r="PXQ187" s="250"/>
      <c r="PXR187" s="250"/>
      <c r="PXS187" s="250"/>
      <c r="PXT187" s="250"/>
      <c r="PXU187" s="250"/>
      <c r="PXV187" s="250"/>
      <c r="PXW187" s="250"/>
      <c r="PXX187" s="250"/>
      <c r="PXY187" s="250"/>
      <c r="PXZ187" s="250"/>
      <c r="PYA187" s="250"/>
      <c r="PYB187" s="250"/>
      <c r="PYC187" s="250"/>
      <c r="PYD187" s="250"/>
      <c r="PYE187" s="250"/>
      <c r="PYF187" s="250"/>
      <c r="PYG187" s="250"/>
      <c r="PYH187" s="250"/>
      <c r="PYI187" s="250"/>
      <c r="PYJ187" s="250"/>
      <c r="PYK187" s="250"/>
      <c r="PYL187" s="250"/>
      <c r="PYM187" s="250"/>
      <c r="PYN187" s="250"/>
      <c r="PYO187" s="250"/>
      <c r="PYP187" s="250"/>
      <c r="PYQ187" s="250"/>
      <c r="PYR187" s="250"/>
      <c r="PYS187" s="250"/>
      <c r="PYT187" s="250"/>
      <c r="PYU187" s="250"/>
      <c r="PYV187" s="250"/>
      <c r="PYW187" s="250"/>
      <c r="PYX187" s="250"/>
      <c r="PYY187" s="250"/>
      <c r="PYZ187" s="250"/>
      <c r="PZA187" s="250"/>
      <c r="PZB187" s="250"/>
      <c r="PZC187" s="250"/>
      <c r="PZD187" s="250"/>
      <c r="PZE187" s="250"/>
      <c r="PZF187" s="250"/>
      <c r="PZG187" s="250"/>
      <c r="PZH187" s="250"/>
      <c r="PZI187" s="250"/>
      <c r="PZJ187" s="250"/>
      <c r="PZK187" s="250"/>
      <c r="PZL187" s="250"/>
      <c r="PZM187" s="250"/>
      <c r="PZN187" s="250"/>
      <c r="PZO187" s="250"/>
      <c r="PZP187" s="250"/>
      <c r="PZQ187" s="250"/>
      <c r="PZR187" s="250"/>
      <c r="PZS187" s="250"/>
      <c r="PZT187" s="250"/>
      <c r="PZU187" s="250"/>
      <c r="PZV187" s="250"/>
      <c r="PZW187" s="250"/>
      <c r="PZX187" s="250"/>
      <c r="PZY187" s="250"/>
      <c r="PZZ187" s="250"/>
      <c r="QAA187" s="250"/>
      <c r="QAB187" s="250"/>
      <c r="QAC187" s="250"/>
      <c r="QAD187" s="250"/>
      <c r="QAE187" s="250"/>
      <c r="QAF187" s="250"/>
      <c r="QAG187" s="250"/>
      <c r="QAH187" s="250"/>
      <c r="QAI187" s="250"/>
      <c r="QAJ187" s="250"/>
      <c r="QAK187" s="250"/>
      <c r="QAL187" s="250"/>
      <c r="QAM187" s="250"/>
      <c r="QAN187" s="250"/>
      <c r="QAO187" s="250"/>
      <c r="QAP187" s="250"/>
      <c r="QAQ187" s="250"/>
      <c r="QAR187" s="250"/>
      <c r="QAS187" s="250"/>
      <c r="QAT187" s="250"/>
      <c r="QAU187" s="250"/>
      <c r="QAV187" s="250"/>
      <c r="QAW187" s="250"/>
      <c r="QAX187" s="250"/>
      <c r="QAY187" s="250"/>
      <c r="QAZ187" s="250"/>
      <c r="QBA187" s="250"/>
      <c r="QBB187" s="250"/>
      <c r="QBC187" s="250"/>
      <c r="QBD187" s="250"/>
      <c r="QBE187" s="250"/>
      <c r="QBF187" s="250"/>
      <c r="QBG187" s="250"/>
      <c r="QBH187" s="250"/>
      <c r="QBI187" s="250"/>
      <c r="QBJ187" s="250"/>
      <c r="QBK187" s="250"/>
      <c r="QBL187" s="250"/>
      <c r="QBM187" s="250"/>
      <c r="QBN187" s="250"/>
      <c r="QBO187" s="250"/>
      <c r="QBP187" s="250"/>
      <c r="QBQ187" s="250"/>
      <c r="QBR187" s="250"/>
      <c r="QBS187" s="250"/>
      <c r="QBT187" s="250"/>
      <c r="QBU187" s="250"/>
      <c r="QBV187" s="250"/>
      <c r="QBW187" s="250"/>
      <c r="QBX187" s="250"/>
      <c r="QBY187" s="250"/>
      <c r="QBZ187" s="250"/>
      <c r="QCA187" s="250"/>
      <c r="QCB187" s="250"/>
      <c r="QCC187" s="250"/>
      <c r="QCD187" s="250"/>
      <c r="QCE187" s="250"/>
      <c r="QCF187" s="250"/>
      <c r="QCG187" s="250"/>
      <c r="QCH187" s="250"/>
      <c r="QCI187" s="250"/>
      <c r="QCJ187" s="250"/>
      <c r="QCK187" s="250"/>
      <c r="QCL187" s="250"/>
      <c r="QCM187" s="250"/>
      <c r="QCN187" s="250"/>
      <c r="QCO187" s="250"/>
      <c r="QCP187" s="250"/>
      <c r="QCQ187" s="250"/>
      <c r="QCR187" s="250"/>
      <c r="QCS187" s="250"/>
      <c r="QCT187" s="250"/>
      <c r="QCU187" s="250"/>
      <c r="QCV187" s="250"/>
      <c r="QCW187" s="250"/>
      <c r="QCX187" s="250"/>
      <c r="QCY187" s="250"/>
      <c r="QCZ187" s="250"/>
      <c r="QDA187" s="250"/>
      <c r="QDB187" s="250"/>
      <c r="QDC187" s="250"/>
      <c r="QDD187" s="250"/>
      <c r="QDE187" s="250"/>
      <c r="QDF187" s="250"/>
      <c r="QDG187" s="250"/>
      <c r="QDH187" s="250"/>
      <c r="QDI187" s="250"/>
      <c r="QDJ187" s="250"/>
      <c r="QDK187" s="250"/>
      <c r="QDL187" s="250"/>
      <c r="QDM187" s="250"/>
      <c r="QDN187" s="250"/>
      <c r="QDO187" s="250"/>
      <c r="QDP187" s="250"/>
      <c r="QDQ187" s="250"/>
      <c r="QDR187" s="250"/>
      <c r="QDS187" s="250"/>
      <c r="QDT187" s="250"/>
      <c r="QDU187" s="250"/>
      <c r="QDV187" s="250"/>
      <c r="QDW187" s="250"/>
      <c r="QDX187" s="250"/>
      <c r="QDY187" s="250"/>
      <c r="QDZ187" s="250"/>
      <c r="QEA187" s="250"/>
      <c r="QEB187" s="250"/>
      <c r="QEC187" s="250"/>
      <c r="QED187" s="250"/>
      <c r="QEE187" s="250"/>
      <c r="QEF187" s="250"/>
      <c r="QEG187" s="250"/>
      <c r="QEH187" s="250"/>
      <c r="QEI187" s="250"/>
      <c r="QEJ187" s="250"/>
      <c r="QEK187" s="250"/>
      <c r="QEL187" s="250"/>
      <c r="QEM187" s="250"/>
      <c r="QEN187" s="250"/>
      <c r="QEO187" s="250"/>
      <c r="QEP187" s="250"/>
      <c r="QEQ187" s="250"/>
      <c r="QER187" s="250"/>
      <c r="QES187" s="250"/>
      <c r="QET187" s="250"/>
      <c r="QEU187" s="250"/>
      <c r="QEV187" s="250"/>
      <c r="QEW187" s="250"/>
      <c r="QEX187" s="250"/>
      <c r="QEY187" s="250"/>
      <c r="QEZ187" s="250"/>
      <c r="QFA187" s="250"/>
      <c r="QFB187" s="250"/>
      <c r="QFC187" s="250"/>
      <c r="QFD187" s="250"/>
      <c r="QFE187" s="250"/>
      <c r="QFF187" s="250"/>
      <c r="QFG187" s="250"/>
      <c r="QFH187" s="250"/>
      <c r="QFI187" s="250"/>
      <c r="QFJ187" s="250"/>
      <c r="QFK187" s="250"/>
      <c r="QFL187" s="250"/>
      <c r="QFM187" s="250"/>
      <c r="QFN187" s="250"/>
      <c r="QFO187" s="250"/>
      <c r="QFP187" s="250"/>
      <c r="QFQ187" s="250"/>
      <c r="QFR187" s="250"/>
      <c r="QFS187" s="250"/>
      <c r="QFT187" s="250"/>
      <c r="QFU187" s="250"/>
      <c r="QFV187" s="250"/>
      <c r="QFW187" s="250"/>
      <c r="QFX187" s="250"/>
      <c r="QFY187" s="250"/>
      <c r="QFZ187" s="250"/>
      <c r="QGA187" s="250"/>
      <c r="QGB187" s="250"/>
      <c r="QGC187" s="250"/>
      <c r="QGD187" s="250"/>
      <c r="QGE187" s="250"/>
      <c r="QGF187" s="250"/>
      <c r="QGG187" s="250"/>
      <c r="QGH187" s="250"/>
      <c r="QGI187" s="250"/>
      <c r="QGJ187" s="250"/>
      <c r="QGK187" s="250"/>
      <c r="QGL187" s="250"/>
      <c r="QGM187" s="250"/>
      <c r="QGN187" s="250"/>
      <c r="QGO187" s="250"/>
      <c r="QGP187" s="250"/>
      <c r="QGQ187" s="250"/>
      <c r="QGR187" s="250"/>
      <c r="QGS187" s="250"/>
      <c r="QGT187" s="250"/>
      <c r="QGU187" s="250"/>
      <c r="QGV187" s="250"/>
      <c r="QGW187" s="250"/>
      <c r="QGX187" s="250"/>
      <c r="QGY187" s="250"/>
      <c r="QGZ187" s="250"/>
      <c r="QHA187" s="250"/>
      <c r="QHB187" s="250"/>
      <c r="QHC187" s="250"/>
      <c r="QHD187" s="250"/>
      <c r="QHE187" s="250"/>
      <c r="QHF187" s="250"/>
      <c r="QHG187" s="250"/>
      <c r="QHH187" s="250"/>
      <c r="QHI187" s="250"/>
      <c r="QHJ187" s="250"/>
      <c r="QHK187" s="250"/>
      <c r="QHL187" s="250"/>
      <c r="QHM187" s="250"/>
      <c r="QHN187" s="250"/>
      <c r="QHO187" s="250"/>
      <c r="QHP187" s="250"/>
      <c r="QHQ187" s="250"/>
      <c r="QHR187" s="250"/>
      <c r="QHS187" s="250"/>
      <c r="QHT187" s="250"/>
      <c r="QHU187" s="250"/>
      <c r="QHV187" s="250"/>
      <c r="QHW187" s="250"/>
      <c r="QHX187" s="250"/>
      <c r="QHY187" s="250"/>
      <c r="QHZ187" s="250"/>
      <c r="QIA187" s="250"/>
      <c r="QIB187" s="250"/>
      <c r="QIC187" s="250"/>
      <c r="QID187" s="250"/>
      <c r="QIE187" s="250"/>
      <c r="QIF187" s="250"/>
      <c r="QIG187" s="250"/>
      <c r="QIH187" s="250"/>
      <c r="QII187" s="250"/>
      <c r="QIJ187" s="250"/>
      <c r="QIK187" s="250"/>
      <c r="QIL187" s="250"/>
      <c r="QIM187" s="250"/>
      <c r="QIN187" s="250"/>
      <c r="QIO187" s="250"/>
      <c r="QIP187" s="250"/>
      <c r="QIQ187" s="250"/>
      <c r="QIR187" s="250"/>
      <c r="QIS187" s="250"/>
      <c r="QIT187" s="250"/>
      <c r="QIU187" s="250"/>
      <c r="QIV187" s="250"/>
      <c r="QIW187" s="250"/>
      <c r="QIX187" s="250"/>
      <c r="QIY187" s="250"/>
      <c r="QIZ187" s="250"/>
      <c r="QJA187" s="250"/>
      <c r="QJB187" s="250"/>
      <c r="QJC187" s="250"/>
      <c r="QJD187" s="250"/>
      <c r="QJE187" s="250"/>
      <c r="QJF187" s="250"/>
      <c r="QJG187" s="250"/>
      <c r="QJH187" s="250"/>
      <c r="QJI187" s="250"/>
      <c r="QJJ187" s="250"/>
      <c r="QJK187" s="250"/>
      <c r="QJL187" s="250"/>
      <c r="QJM187" s="250"/>
      <c r="QJN187" s="250"/>
      <c r="QJO187" s="250"/>
      <c r="QJP187" s="250"/>
      <c r="QJQ187" s="250"/>
      <c r="QJR187" s="250"/>
      <c r="QJS187" s="250"/>
      <c r="QJT187" s="250"/>
      <c r="QJU187" s="250"/>
      <c r="QJV187" s="250"/>
      <c r="QJW187" s="250"/>
      <c r="QJX187" s="250"/>
      <c r="QJY187" s="250"/>
      <c r="QJZ187" s="250"/>
      <c r="QKA187" s="250"/>
      <c r="QKB187" s="250"/>
      <c r="QKC187" s="250"/>
      <c r="QKD187" s="250"/>
      <c r="QKE187" s="250"/>
      <c r="QKF187" s="250"/>
      <c r="QKG187" s="250"/>
      <c r="QKH187" s="250"/>
      <c r="QKI187" s="250"/>
      <c r="QKJ187" s="250"/>
      <c r="QKK187" s="250"/>
      <c r="QKL187" s="250"/>
      <c r="QKM187" s="250"/>
      <c r="QKN187" s="250"/>
      <c r="QKO187" s="250"/>
      <c r="QKP187" s="250"/>
      <c r="QKQ187" s="250"/>
      <c r="QKR187" s="250"/>
      <c r="QKS187" s="250"/>
      <c r="QKT187" s="250"/>
      <c r="QKU187" s="250"/>
      <c r="QKV187" s="250"/>
      <c r="QKW187" s="250"/>
      <c r="QKX187" s="250"/>
      <c r="QKY187" s="250"/>
      <c r="QKZ187" s="250"/>
      <c r="QLA187" s="250"/>
      <c r="QLB187" s="250"/>
      <c r="QLC187" s="250"/>
      <c r="QLD187" s="250"/>
      <c r="QLE187" s="250"/>
      <c r="QLF187" s="250"/>
      <c r="QLG187" s="250"/>
      <c r="QLH187" s="250"/>
      <c r="QLI187" s="250"/>
      <c r="QLJ187" s="250"/>
      <c r="QLK187" s="250"/>
      <c r="QLL187" s="250"/>
      <c r="QLM187" s="250"/>
      <c r="QLN187" s="250"/>
      <c r="QLO187" s="250"/>
      <c r="QLP187" s="250"/>
      <c r="QLQ187" s="250"/>
      <c r="QLR187" s="250"/>
      <c r="QLS187" s="250"/>
      <c r="QLT187" s="250"/>
      <c r="QLU187" s="250"/>
      <c r="QLV187" s="250"/>
      <c r="QLW187" s="250"/>
      <c r="QLX187" s="250"/>
      <c r="QLY187" s="250"/>
      <c r="QLZ187" s="250"/>
      <c r="QMA187" s="250"/>
      <c r="QMB187" s="250"/>
      <c r="QMC187" s="250"/>
      <c r="QMD187" s="250"/>
      <c r="QME187" s="250"/>
      <c r="QMF187" s="250"/>
      <c r="QMG187" s="250"/>
      <c r="QMH187" s="250"/>
      <c r="QMI187" s="250"/>
      <c r="QMJ187" s="250"/>
      <c r="QMK187" s="250"/>
      <c r="QML187" s="250"/>
      <c r="QMM187" s="250"/>
      <c r="QMN187" s="250"/>
      <c r="QMO187" s="250"/>
      <c r="QMP187" s="250"/>
      <c r="QMQ187" s="250"/>
      <c r="QMR187" s="250"/>
      <c r="QMS187" s="250"/>
      <c r="QMT187" s="250"/>
      <c r="QMU187" s="250"/>
      <c r="QMV187" s="250"/>
      <c r="QMW187" s="250"/>
      <c r="QMX187" s="250"/>
      <c r="QMY187" s="250"/>
      <c r="QMZ187" s="250"/>
      <c r="QNA187" s="250"/>
      <c r="QNB187" s="250"/>
      <c r="QNC187" s="250"/>
      <c r="QND187" s="250"/>
      <c r="QNE187" s="250"/>
      <c r="QNF187" s="250"/>
      <c r="QNG187" s="250"/>
      <c r="QNH187" s="250"/>
      <c r="QNI187" s="250"/>
      <c r="QNJ187" s="250"/>
      <c r="QNK187" s="250"/>
      <c r="QNL187" s="250"/>
      <c r="QNM187" s="250"/>
      <c r="QNN187" s="250"/>
      <c r="QNO187" s="250"/>
      <c r="QNP187" s="250"/>
      <c r="QNQ187" s="250"/>
      <c r="QNR187" s="250"/>
      <c r="QNS187" s="250"/>
      <c r="QNT187" s="250"/>
      <c r="QNU187" s="250"/>
      <c r="QNV187" s="250"/>
      <c r="QNW187" s="250"/>
      <c r="QNX187" s="250"/>
      <c r="QNY187" s="250"/>
      <c r="QNZ187" s="250"/>
      <c r="QOA187" s="250"/>
      <c r="QOB187" s="250"/>
      <c r="QOC187" s="250"/>
      <c r="QOD187" s="250"/>
      <c r="QOE187" s="250"/>
      <c r="QOF187" s="250"/>
      <c r="QOG187" s="250"/>
      <c r="QOH187" s="250"/>
      <c r="QOI187" s="250"/>
      <c r="QOJ187" s="250"/>
      <c r="QOK187" s="250"/>
      <c r="QOL187" s="250"/>
      <c r="QOM187" s="250"/>
      <c r="QON187" s="250"/>
      <c r="QOO187" s="250"/>
      <c r="QOP187" s="250"/>
      <c r="QOQ187" s="250"/>
      <c r="QOR187" s="250"/>
      <c r="QOS187" s="250"/>
      <c r="QOT187" s="250"/>
      <c r="QOU187" s="250"/>
      <c r="QOV187" s="250"/>
      <c r="QOW187" s="250"/>
      <c r="QOX187" s="250"/>
      <c r="QOY187" s="250"/>
      <c r="QOZ187" s="250"/>
      <c r="QPA187" s="250"/>
      <c r="QPB187" s="250"/>
      <c r="QPC187" s="250"/>
      <c r="QPD187" s="250"/>
      <c r="QPE187" s="250"/>
      <c r="QPF187" s="250"/>
      <c r="QPG187" s="250"/>
      <c r="QPH187" s="250"/>
      <c r="QPI187" s="250"/>
      <c r="QPJ187" s="250"/>
      <c r="QPK187" s="250"/>
      <c r="QPL187" s="250"/>
      <c r="QPM187" s="250"/>
      <c r="QPN187" s="250"/>
      <c r="QPO187" s="250"/>
      <c r="QPP187" s="250"/>
      <c r="QPQ187" s="250"/>
      <c r="QPR187" s="250"/>
      <c r="QPS187" s="250"/>
      <c r="QPT187" s="250"/>
      <c r="QPU187" s="250"/>
      <c r="QPV187" s="250"/>
      <c r="QPW187" s="250"/>
      <c r="QPX187" s="250"/>
      <c r="QPY187" s="250"/>
      <c r="QPZ187" s="250"/>
      <c r="QQA187" s="250"/>
      <c r="QQB187" s="250"/>
      <c r="QQC187" s="250"/>
      <c r="QQD187" s="250"/>
      <c r="QQE187" s="250"/>
      <c r="QQF187" s="250"/>
      <c r="QQG187" s="250"/>
      <c r="QQH187" s="250"/>
      <c r="QQI187" s="250"/>
      <c r="QQJ187" s="250"/>
      <c r="QQK187" s="250"/>
      <c r="QQL187" s="250"/>
      <c r="QQM187" s="250"/>
      <c r="QQN187" s="250"/>
      <c r="QQO187" s="250"/>
      <c r="QQP187" s="250"/>
      <c r="QQQ187" s="250"/>
      <c r="QQR187" s="250"/>
      <c r="QQS187" s="250"/>
      <c r="QQT187" s="250"/>
      <c r="QQU187" s="250"/>
      <c r="QQV187" s="250"/>
      <c r="QQW187" s="250"/>
      <c r="QQX187" s="250"/>
      <c r="QQY187" s="250"/>
      <c r="QQZ187" s="250"/>
      <c r="QRA187" s="250"/>
      <c r="QRB187" s="250"/>
      <c r="QRC187" s="250"/>
      <c r="QRD187" s="250"/>
      <c r="QRE187" s="250"/>
      <c r="QRF187" s="250"/>
      <c r="QRG187" s="250"/>
      <c r="QRH187" s="250"/>
      <c r="QRI187" s="250"/>
      <c r="QRJ187" s="250"/>
      <c r="QRK187" s="250"/>
      <c r="QRL187" s="250"/>
      <c r="QRM187" s="250"/>
      <c r="QRN187" s="250"/>
      <c r="QRO187" s="250"/>
      <c r="QRP187" s="250"/>
      <c r="QRQ187" s="250"/>
      <c r="QRR187" s="250"/>
      <c r="QRS187" s="250"/>
      <c r="QRT187" s="250"/>
      <c r="QRU187" s="250"/>
      <c r="QRV187" s="250"/>
      <c r="QRW187" s="250"/>
      <c r="QRX187" s="250"/>
      <c r="QRY187" s="250"/>
      <c r="QRZ187" s="250"/>
      <c r="QSA187" s="250"/>
      <c r="QSB187" s="250"/>
      <c r="QSC187" s="250"/>
      <c r="QSD187" s="250"/>
      <c r="QSE187" s="250"/>
      <c r="QSF187" s="250"/>
      <c r="QSG187" s="250"/>
      <c r="QSH187" s="250"/>
      <c r="QSI187" s="250"/>
      <c r="QSJ187" s="250"/>
      <c r="QSK187" s="250"/>
      <c r="QSL187" s="250"/>
      <c r="QSM187" s="250"/>
      <c r="QSN187" s="250"/>
      <c r="QSO187" s="250"/>
      <c r="QSP187" s="250"/>
      <c r="QSQ187" s="250"/>
      <c r="QSR187" s="250"/>
      <c r="QSS187" s="250"/>
      <c r="QST187" s="250"/>
      <c r="QSU187" s="250"/>
      <c r="QSV187" s="250"/>
      <c r="QSW187" s="250"/>
      <c r="QSX187" s="250"/>
      <c r="QSY187" s="250"/>
      <c r="QSZ187" s="250"/>
      <c r="QTA187" s="250"/>
      <c r="QTB187" s="250"/>
      <c r="QTC187" s="250"/>
      <c r="QTD187" s="250"/>
      <c r="QTE187" s="250"/>
      <c r="QTF187" s="250"/>
      <c r="QTG187" s="250"/>
      <c r="QTH187" s="250"/>
      <c r="QTI187" s="250"/>
      <c r="QTJ187" s="250"/>
      <c r="QTK187" s="250"/>
      <c r="QTL187" s="250"/>
      <c r="QTM187" s="250"/>
      <c r="QTN187" s="250"/>
      <c r="QTO187" s="250"/>
      <c r="QTP187" s="250"/>
      <c r="QTQ187" s="250"/>
      <c r="QTR187" s="250"/>
      <c r="QTS187" s="250"/>
      <c r="QTT187" s="250"/>
      <c r="QTU187" s="250"/>
      <c r="QTV187" s="250"/>
      <c r="QTW187" s="250"/>
      <c r="QTX187" s="250"/>
      <c r="QTY187" s="250"/>
      <c r="QTZ187" s="250"/>
      <c r="QUA187" s="250"/>
      <c r="QUB187" s="250"/>
      <c r="QUC187" s="250"/>
      <c r="QUD187" s="250"/>
      <c r="QUE187" s="250"/>
      <c r="QUF187" s="250"/>
      <c r="QUG187" s="250"/>
      <c r="QUH187" s="250"/>
      <c r="QUI187" s="250"/>
      <c r="QUJ187" s="250"/>
      <c r="QUK187" s="250"/>
      <c r="QUL187" s="250"/>
      <c r="QUM187" s="250"/>
      <c r="QUN187" s="250"/>
      <c r="QUO187" s="250"/>
      <c r="QUP187" s="250"/>
      <c r="QUQ187" s="250"/>
      <c r="QUR187" s="250"/>
      <c r="QUS187" s="250"/>
      <c r="QUT187" s="250"/>
      <c r="QUU187" s="250"/>
      <c r="QUV187" s="250"/>
      <c r="QUW187" s="250"/>
      <c r="QUX187" s="250"/>
      <c r="QUY187" s="250"/>
      <c r="QUZ187" s="250"/>
      <c r="QVA187" s="250"/>
      <c r="QVB187" s="250"/>
      <c r="QVC187" s="250"/>
      <c r="QVD187" s="250"/>
      <c r="QVE187" s="250"/>
      <c r="QVF187" s="250"/>
      <c r="QVG187" s="250"/>
      <c r="QVH187" s="250"/>
      <c r="QVI187" s="250"/>
      <c r="QVJ187" s="250"/>
      <c r="QVK187" s="250"/>
      <c r="QVL187" s="250"/>
      <c r="QVM187" s="250"/>
      <c r="QVN187" s="250"/>
      <c r="QVO187" s="250"/>
      <c r="QVP187" s="250"/>
      <c r="QVQ187" s="250"/>
      <c r="QVR187" s="250"/>
      <c r="QVS187" s="250"/>
      <c r="QVT187" s="250"/>
      <c r="QVU187" s="250"/>
      <c r="QVV187" s="250"/>
      <c r="QVW187" s="250"/>
      <c r="QVX187" s="250"/>
      <c r="QVY187" s="250"/>
      <c r="QVZ187" s="250"/>
      <c r="QWA187" s="250"/>
      <c r="QWB187" s="250"/>
      <c r="QWC187" s="250"/>
      <c r="QWD187" s="250"/>
      <c r="QWE187" s="250"/>
      <c r="QWF187" s="250"/>
      <c r="QWG187" s="250"/>
      <c r="QWH187" s="250"/>
      <c r="QWI187" s="250"/>
      <c r="QWJ187" s="250"/>
      <c r="QWK187" s="250"/>
      <c r="QWL187" s="250"/>
      <c r="QWM187" s="250"/>
      <c r="QWN187" s="250"/>
      <c r="QWO187" s="250"/>
      <c r="QWP187" s="250"/>
      <c r="QWQ187" s="250"/>
      <c r="QWR187" s="250"/>
      <c r="QWS187" s="250"/>
      <c r="QWT187" s="250"/>
      <c r="QWU187" s="250"/>
      <c r="QWV187" s="250"/>
      <c r="QWW187" s="250"/>
      <c r="QWX187" s="250"/>
      <c r="QWY187" s="250"/>
      <c r="QWZ187" s="250"/>
      <c r="QXA187" s="250"/>
      <c r="QXB187" s="250"/>
      <c r="QXC187" s="250"/>
      <c r="QXD187" s="250"/>
      <c r="QXE187" s="250"/>
      <c r="QXF187" s="250"/>
      <c r="QXG187" s="250"/>
      <c r="QXH187" s="250"/>
      <c r="QXI187" s="250"/>
      <c r="QXJ187" s="250"/>
      <c r="QXK187" s="250"/>
      <c r="QXL187" s="250"/>
      <c r="QXM187" s="250"/>
      <c r="QXN187" s="250"/>
      <c r="QXO187" s="250"/>
      <c r="QXP187" s="250"/>
      <c r="QXQ187" s="250"/>
      <c r="QXR187" s="250"/>
      <c r="QXS187" s="250"/>
      <c r="QXT187" s="250"/>
      <c r="QXU187" s="250"/>
      <c r="QXV187" s="250"/>
      <c r="QXW187" s="250"/>
      <c r="QXX187" s="250"/>
      <c r="QXY187" s="250"/>
      <c r="QXZ187" s="250"/>
      <c r="QYA187" s="250"/>
      <c r="QYB187" s="250"/>
      <c r="QYC187" s="250"/>
      <c r="QYD187" s="250"/>
      <c r="QYE187" s="250"/>
      <c r="QYF187" s="250"/>
      <c r="QYG187" s="250"/>
      <c r="QYH187" s="250"/>
      <c r="QYI187" s="250"/>
      <c r="QYJ187" s="250"/>
      <c r="QYK187" s="250"/>
      <c r="QYL187" s="250"/>
      <c r="QYM187" s="250"/>
      <c r="QYN187" s="250"/>
      <c r="QYO187" s="250"/>
      <c r="QYP187" s="250"/>
      <c r="QYQ187" s="250"/>
      <c r="QYR187" s="250"/>
      <c r="QYS187" s="250"/>
      <c r="QYT187" s="250"/>
      <c r="QYU187" s="250"/>
      <c r="QYV187" s="250"/>
      <c r="QYW187" s="250"/>
      <c r="QYX187" s="250"/>
      <c r="QYY187" s="250"/>
      <c r="QYZ187" s="250"/>
      <c r="QZA187" s="250"/>
      <c r="QZB187" s="250"/>
      <c r="QZC187" s="250"/>
      <c r="QZD187" s="250"/>
      <c r="QZE187" s="250"/>
      <c r="QZF187" s="250"/>
      <c r="QZG187" s="250"/>
      <c r="QZH187" s="250"/>
      <c r="QZI187" s="250"/>
      <c r="QZJ187" s="250"/>
      <c r="QZK187" s="250"/>
      <c r="QZL187" s="250"/>
      <c r="QZM187" s="250"/>
      <c r="QZN187" s="250"/>
      <c r="QZO187" s="250"/>
      <c r="QZP187" s="250"/>
      <c r="QZQ187" s="250"/>
      <c r="QZR187" s="250"/>
      <c r="QZS187" s="250"/>
      <c r="QZT187" s="250"/>
      <c r="QZU187" s="250"/>
      <c r="QZV187" s="250"/>
      <c r="QZW187" s="250"/>
      <c r="QZX187" s="250"/>
      <c r="QZY187" s="250"/>
      <c r="QZZ187" s="250"/>
      <c r="RAA187" s="250"/>
      <c r="RAB187" s="250"/>
      <c r="RAC187" s="250"/>
      <c r="RAD187" s="250"/>
      <c r="RAE187" s="250"/>
      <c r="RAF187" s="250"/>
      <c r="RAG187" s="250"/>
      <c r="RAH187" s="250"/>
      <c r="RAI187" s="250"/>
      <c r="RAJ187" s="250"/>
      <c r="RAK187" s="250"/>
      <c r="RAL187" s="250"/>
      <c r="RAM187" s="250"/>
      <c r="RAN187" s="250"/>
      <c r="RAO187" s="250"/>
      <c r="RAP187" s="250"/>
      <c r="RAQ187" s="250"/>
      <c r="RAR187" s="250"/>
      <c r="RAS187" s="250"/>
      <c r="RAT187" s="250"/>
      <c r="RAU187" s="250"/>
      <c r="RAV187" s="250"/>
      <c r="RAW187" s="250"/>
      <c r="RAX187" s="250"/>
      <c r="RAY187" s="250"/>
      <c r="RAZ187" s="250"/>
      <c r="RBA187" s="250"/>
      <c r="RBB187" s="250"/>
      <c r="RBC187" s="250"/>
      <c r="RBD187" s="250"/>
      <c r="RBE187" s="250"/>
      <c r="RBF187" s="250"/>
      <c r="RBG187" s="250"/>
      <c r="RBH187" s="250"/>
      <c r="RBI187" s="250"/>
      <c r="RBJ187" s="250"/>
      <c r="RBK187" s="250"/>
      <c r="RBL187" s="250"/>
      <c r="RBM187" s="250"/>
      <c r="RBN187" s="250"/>
      <c r="RBO187" s="250"/>
      <c r="RBP187" s="250"/>
      <c r="RBQ187" s="250"/>
      <c r="RBR187" s="250"/>
      <c r="RBS187" s="250"/>
      <c r="RBT187" s="250"/>
      <c r="RBU187" s="250"/>
      <c r="RBV187" s="250"/>
      <c r="RBW187" s="250"/>
      <c r="RBX187" s="250"/>
      <c r="RBY187" s="250"/>
      <c r="RBZ187" s="250"/>
      <c r="RCA187" s="250"/>
      <c r="RCB187" s="250"/>
      <c r="RCC187" s="250"/>
      <c r="RCD187" s="250"/>
      <c r="RCE187" s="250"/>
      <c r="RCF187" s="250"/>
      <c r="RCG187" s="250"/>
      <c r="RCH187" s="250"/>
      <c r="RCI187" s="250"/>
      <c r="RCJ187" s="250"/>
      <c r="RCK187" s="250"/>
      <c r="RCL187" s="250"/>
      <c r="RCM187" s="250"/>
      <c r="RCN187" s="250"/>
      <c r="RCO187" s="250"/>
      <c r="RCP187" s="250"/>
      <c r="RCQ187" s="250"/>
      <c r="RCR187" s="250"/>
      <c r="RCS187" s="250"/>
      <c r="RCT187" s="250"/>
      <c r="RCU187" s="250"/>
      <c r="RCV187" s="250"/>
      <c r="RCW187" s="250"/>
      <c r="RCX187" s="250"/>
      <c r="RCY187" s="250"/>
      <c r="RCZ187" s="250"/>
      <c r="RDA187" s="250"/>
      <c r="RDB187" s="250"/>
      <c r="RDC187" s="250"/>
      <c r="RDD187" s="250"/>
      <c r="RDE187" s="250"/>
      <c r="RDF187" s="250"/>
      <c r="RDG187" s="250"/>
      <c r="RDH187" s="250"/>
      <c r="RDI187" s="250"/>
      <c r="RDJ187" s="250"/>
      <c r="RDK187" s="250"/>
      <c r="RDL187" s="250"/>
      <c r="RDM187" s="250"/>
      <c r="RDN187" s="250"/>
      <c r="RDO187" s="250"/>
      <c r="RDP187" s="250"/>
      <c r="RDQ187" s="250"/>
      <c r="RDR187" s="250"/>
      <c r="RDS187" s="250"/>
      <c r="RDT187" s="250"/>
      <c r="RDU187" s="250"/>
      <c r="RDV187" s="250"/>
      <c r="RDW187" s="250"/>
      <c r="RDX187" s="250"/>
      <c r="RDY187" s="250"/>
      <c r="RDZ187" s="250"/>
      <c r="REA187" s="250"/>
      <c r="REB187" s="250"/>
      <c r="REC187" s="250"/>
      <c r="RED187" s="250"/>
      <c r="REE187" s="250"/>
      <c r="REF187" s="250"/>
      <c r="REG187" s="250"/>
      <c r="REH187" s="250"/>
      <c r="REI187" s="250"/>
      <c r="REJ187" s="250"/>
      <c r="REK187" s="250"/>
      <c r="REL187" s="250"/>
      <c r="REM187" s="250"/>
      <c r="REN187" s="250"/>
      <c r="REO187" s="250"/>
      <c r="REP187" s="250"/>
      <c r="REQ187" s="250"/>
      <c r="RER187" s="250"/>
      <c r="RES187" s="250"/>
      <c r="RET187" s="250"/>
      <c r="REU187" s="250"/>
      <c r="REV187" s="250"/>
      <c r="REW187" s="250"/>
      <c r="REX187" s="250"/>
      <c r="REY187" s="250"/>
      <c r="REZ187" s="250"/>
      <c r="RFA187" s="250"/>
      <c r="RFB187" s="250"/>
      <c r="RFC187" s="250"/>
      <c r="RFD187" s="250"/>
      <c r="RFE187" s="250"/>
      <c r="RFF187" s="250"/>
      <c r="RFG187" s="250"/>
      <c r="RFH187" s="250"/>
      <c r="RFI187" s="250"/>
      <c r="RFJ187" s="250"/>
      <c r="RFK187" s="250"/>
      <c r="RFL187" s="250"/>
      <c r="RFM187" s="250"/>
      <c r="RFN187" s="250"/>
      <c r="RFO187" s="250"/>
      <c r="RFP187" s="250"/>
      <c r="RFQ187" s="250"/>
      <c r="RFR187" s="250"/>
      <c r="RFS187" s="250"/>
      <c r="RFT187" s="250"/>
      <c r="RFU187" s="250"/>
      <c r="RFV187" s="250"/>
      <c r="RFW187" s="250"/>
      <c r="RFX187" s="250"/>
      <c r="RFY187" s="250"/>
      <c r="RFZ187" s="250"/>
      <c r="RGA187" s="250"/>
      <c r="RGB187" s="250"/>
      <c r="RGC187" s="250"/>
      <c r="RGD187" s="250"/>
      <c r="RGE187" s="250"/>
      <c r="RGF187" s="250"/>
      <c r="RGG187" s="250"/>
      <c r="RGH187" s="250"/>
      <c r="RGI187" s="250"/>
      <c r="RGJ187" s="250"/>
      <c r="RGK187" s="250"/>
      <c r="RGL187" s="250"/>
      <c r="RGM187" s="250"/>
      <c r="RGN187" s="250"/>
      <c r="RGO187" s="250"/>
      <c r="RGP187" s="250"/>
      <c r="RGQ187" s="250"/>
      <c r="RGR187" s="250"/>
      <c r="RGS187" s="250"/>
      <c r="RGT187" s="250"/>
      <c r="RGU187" s="250"/>
      <c r="RGV187" s="250"/>
      <c r="RGW187" s="250"/>
      <c r="RGX187" s="250"/>
      <c r="RGY187" s="250"/>
      <c r="RGZ187" s="250"/>
      <c r="RHA187" s="250"/>
      <c r="RHB187" s="250"/>
      <c r="RHC187" s="250"/>
      <c r="RHD187" s="250"/>
      <c r="RHE187" s="250"/>
      <c r="RHF187" s="250"/>
      <c r="RHG187" s="250"/>
      <c r="RHH187" s="250"/>
      <c r="RHI187" s="250"/>
      <c r="RHJ187" s="250"/>
      <c r="RHK187" s="250"/>
      <c r="RHL187" s="250"/>
      <c r="RHM187" s="250"/>
      <c r="RHN187" s="250"/>
      <c r="RHO187" s="250"/>
      <c r="RHP187" s="250"/>
      <c r="RHQ187" s="250"/>
      <c r="RHR187" s="250"/>
      <c r="RHS187" s="250"/>
      <c r="RHT187" s="250"/>
      <c r="RHU187" s="250"/>
      <c r="RHV187" s="250"/>
      <c r="RHW187" s="250"/>
      <c r="RHX187" s="250"/>
      <c r="RHY187" s="250"/>
      <c r="RHZ187" s="250"/>
      <c r="RIA187" s="250"/>
      <c r="RIB187" s="250"/>
      <c r="RIC187" s="250"/>
      <c r="RID187" s="250"/>
      <c r="RIE187" s="250"/>
      <c r="RIF187" s="250"/>
      <c r="RIG187" s="250"/>
      <c r="RIH187" s="250"/>
      <c r="RII187" s="250"/>
      <c r="RIJ187" s="250"/>
      <c r="RIK187" s="250"/>
      <c r="RIL187" s="250"/>
      <c r="RIM187" s="250"/>
      <c r="RIN187" s="250"/>
      <c r="RIO187" s="250"/>
      <c r="RIP187" s="250"/>
      <c r="RIQ187" s="250"/>
      <c r="RIR187" s="250"/>
      <c r="RIS187" s="250"/>
      <c r="RIT187" s="250"/>
      <c r="RIU187" s="250"/>
      <c r="RIV187" s="250"/>
      <c r="RIW187" s="250"/>
      <c r="RIX187" s="250"/>
      <c r="RIY187" s="250"/>
      <c r="RIZ187" s="250"/>
      <c r="RJA187" s="250"/>
      <c r="RJB187" s="250"/>
      <c r="RJC187" s="250"/>
      <c r="RJD187" s="250"/>
      <c r="RJE187" s="250"/>
      <c r="RJF187" s="250"/>
      <c r="RJG187" s="250"/>
      <c r="RJH187" s="250"/>
      <c r="RJI187" s="250"/>
      <c r="RJJ187" s="250"/>
      <c r="RJK187" s="250"/>
      <c r="RJL187" s="250"/>
      <c r="RJM187" s="250"/>
      <c r="RJN187" s="250"/>
      <c r="RJO187" s="250"/>
      <c r="RJP187" s="250"/>
      <c r="RJQ187" s="250"/>
      <c r="RJR187" s="250"/>
      <c r="RJS187" s="250"/>
      <c r="RJT187" s="250"/>
      <c r="RJU187" s="250"/>
      <c r="RJV187" s="250"/>
      <c r="RJW187" s="250"/>
      <c r="RJX187" s="250"/>
      <c r="RJY187" s="250"/>
      <c r="RJZ187" s="250"/>
      <c r="RKA187" s="250"/>
      <c r="RKB187" s="250"/>
      <c r="RKC187" s="250"/>
      <c r="RKD187" s="250"/>
      <c r="RKE187" s="250"/>
      <c r="RKF187" s="250"/>
      <c r="RKG187" s="250"/>
      <c r="RKH187" s="250"/>
      <c r="RKI187" s="250"/>
      <c r="RKJ187" s="250"/>
      <c r="RKK187" s="250"/>
      <c r="RKL187" s="250"/>
      <c r="RKM187" s="250"/>
      <c r="RKN187" s="250"/>
      <c r="RKO187" s="250"/>
      <c r="RKP187" s="250"/>
      <c r="RKQ187" s="250"/>
      <c r="RKR187" s="250"/>
      <c r="RKS187" s="250"/>
      <c r="RKT187" s="250"/>
      <c r="RKU187" s="250"/>
      <c r="RKV187" s="250"/>
      <c r="RKW187" s="250"/>
      <c r="RKX187" s="250"/>
      <c r="RKY187" s="250"/>
      <c r="RKZ187" s="250"/>
      <c r="RLA187" s="250"/>
      <c r="RLB187" s="250"/>
      <c r="RLC187" s="250"/>
      <c r="RLD187" s="250"/>
      <c r="RLE187" s="250"/>
      <c r="RLF187" s="250"/>
      <c r="RLG187" s="250"/>
      <c r="RLH187" s="250"/>
      <c r="RLI187" s="250"/>
      <c r="RLJ187" s="250"/>
      <c r="RLK187" s="250"/>
      <c r="RLL187" s="250"/>
      <c r="RLM187" s="250"/>
      <c r="RLN187" s="250"/>
      <c r="RLO187" s="250"/>
      <c r="RLP187" s="250"/>
      <c r="RLQ187" s="250"/>
      <c r="RLR187" s="250"/>
      <c r="RLS187" s="250"/>
      <c r="RLT187" s="250"/>
      <c r="RLU187" s="250"/>
      <c r="RLV187" s="250"/>
      <c r="RLW187" s="250"/>
      <c r="RLX187" s="250"/>
      <c r="RLY187" s="250"/>
      <c r="RLZ187" s="250"/>
      <c r="RMA187" s="250"/>
      <c r="RMB187" s="250"/>
      <c r="RMC187" s="250"/>
      <c r="RMD187" s="250"/>
      <c r="RME187" s="250"/>
      <c r="RMF187" s="250"/>
      <c r="RMG187" s="250"/>
      <c r="RMH187" s="250"/>
      <c r="RMI187" s="250"/>
      <c r="RMJ187" s="250"/>
      <c r="RMK187" s="250"/>
      <c r="RML187" s="250"/>
      <c r="RMM187" s="250"/>
      <c r="RMN187" s="250"/>
      <c r="RMO187" s="250"/>
      <c r="RMP187" s="250"/>
      <c r="RMQ187" s="250"/>
      <c r="RMR187" s="250"/>
      <c r="RMS187" s="250"/>
      <c r="RMT187" s="250"/>
      <c r="RMU187" s="250"/>
      <c r="RMV187" s="250"/>
      <c r="RMW187" s="250"/>
      <c r="RMX187" s="250"/>
      <c r="RMY187" s="250"/>
      <c r="RMZ187" s="250"/>
      <c r="RNA187" s="250"/>
      <c r="RNB187" s="250"/>
      <c r="RNC187" s="250"/>
      <c r="RND187" s="250"/>
      <c r="RNE187" s="250"/>
      <c r="RNF187" s="250"/>
      <c r="RNG187" s="250"/>
      <c r="RNH187" s="250"/>
      <c r="RNI187" s="250"/>
      <c r="RNJ187" s="250"/>
      <c r="RNK187" s="250"/>
      <c r="RNL187" s="250"/>
      <c r="RNM187" s="250"/>
      <c r="RNN187" s="250"/>
      <c r="RNO187" s="250"/>
      <c r="RNP187" s="250"/>
      <c r="RNQ187" s="250"/>
      <c r="RNR187" s="250"/>
      <c r="RNS187" s="250"/>
      <c r="RNT187" s="250"/>
      <c r="RNU187" s="250"/>
      <c r="RNV187" s="250"/>
      <c r="RNW187" s="250"/>
      <c r="RNX187" s="250"/>
      <c r="RNY187" s="250"/>
      <c r="RNZ187" s="250"/>
      <c r="ROA187" s="250"/>
      <c r="ROB187" s="250"/>
      <c r="ROC187" s="250"/>
      <c r="ROD187" s="250"/>
      <c r="ROE187" s="250"/>
      <c r="ROF187" s="250"/>
      <c r="ROG187" s="250"/>
      <c r="ROH187" s="250"/>
      <c r="ROI187" s="250"/>
      <c r="ROJ187" s="250"/>
      <c r="ROK187" s="250"/>
      <c r="ROL187" s="250"/>
      <c r="ROM187" s="250"/>
      <c r="RON187" s="250"/>
      <c r="ROO187" s="250"/>
      <c r="ROP187" s="250"/>
      <c r="ROQ187" s="250"/>
      <c r="ROR187" s="250"/>
      <c r="ROS187" s="250"/>
      <c r="ROT187" s="250"/>
      <c r="ROU187" s="250"/>
      <c r="ROV187" s="250"/>
      <c r="ROW187" s="250"/>
      <c r="ROX187" s="250"/>
      <c r="ROY187" s="250"/>
      <c r="ROZ187" s="250"/>
      <c r="RPA187" s="250"/>
      <c r="RPB187" s="250"/>
      <c r="RPC187" s="250"/>
      <c r="RPD187" s="250"/>
      <c r="RPE187" s="250"/>
      <c r="RPF187" s="250"/>
      <c r="RPG187" s="250"/>
      <c r="RPH187" s="250"/>
      <c r="RPI187" s="250"/>
      <c r="RPJ187" s="250"/>
      <c r="RPK187" s="250"/>
      <c r="RPL187" s="250"/>
      <c r="RPM187" s="250"/>
      <c r="RPN187" s="250"/>
      <c r="RPO187" s="250"/>
      <c r="RPP187" s="250"/>
      <c r="RPQ187" s="250"/>
      <c r="RPR187" s="250"/>
      <c r="RPS187" s="250"/>
      <c r="RPT187" s="250"/>
      <c r="RPU187" s="250"/>
      <c r="RPV187" s="250"/>
      <c r="RPW187" s="250"/>
      <c r="RPX187" s="250"/>
      <c r="RPY187" s="250"/>
      <c r="RPZ187" s="250"/>
      <c r="RQA187" s="250"/>
      <c r="RQB187" s="250"/>
      <c r="RQC187" s="250"/>
      <c r="RQD187" s="250"/>
      <c r="RQE187" s="250"/>
      <c r="RQF187" s="250"/>
      <c r="RQG187" s="250"/>
      <c r="RQH187" s="250"/>
      <c r="RQI187" s="250"/>
      <c r="RQJ187" s="250"/>
      <c r="RQK187" s="250"/>
      <c r="RQL187" s="250"/>
      <c r="RQM187" s="250"/>
      <c r="RQN187" s="250"/>
      <c r="RQO187" s="250"/>
      <c r="RQP187" s="250"/>
      <c r="RQQ187" s="250"/>
      <c r="RQR187" s="250"/>
      <c r="RQS187" s="250"/>
      <c r="RQT187" s="250"/>
      <c r="RQU187" s="250"/>
      <c r="RQV187" s="250"/>
      <c r="RQW187" s="250"/>
      <c r="RQX187" s="250"/>
      <c r="RQY187" s="250"/>
      <c r="RQZ187" s="250"/>
      <c r="RRA187" s="250"/>
      <c r="RRB187" s="250"/>
      <c r="RRC187" s="250"/>
      <c r="RRD187" s="250"/>
      <c r="RRE187" s="250"/>
      <c r="RRF187" s="250"/>
      <c r="RRG187" s="250"/>
      <c r="RRH187" s="250"/>
      <c r="RRI187" s="250"/>
      <c r="RRJ187" s="250"/>
      <c r="RRK187" s="250"/>
      <c r="RRL187" s="250"/>
      <c r="RRM187" s="250"/>
      <c r="RRN187" s="250"/>
      <c r="RRO187" s="250"/>
      <c r="RRP187" s="250"/>
      <c r="RRQ187" s="250"/>
      <c r="RRR187" s="250"/>
      <c r="RRS187" s="250"/>
      <c r="RRT187" s="250"/>
      <c r="RRU187" s="250"/>
      <c r="RRV187" s="250"/>
      <c r="RRW187" s="250"/>
      <c r="RRX187" s="250"/>
      <c r="RRY187" s="250"/>
      <c r="RRZ187" s="250"/>
      <c r="RSA187" s="250"/>
      <c r="RSB187" s="250"/>
      <c r="RSC187" s="250"/>
      <c r="RSD187" s="250"/>
      <c r="RSE187" s="250"/>
      <c r="RSF187" s="250"/>
      <c r="RSG187" s="250"/>
      <c r="RSH187" s="250"/>
      <c r="RSI187" s="250"/>
      <c r="RSJ187" s="250"/>
      <c r="RSK187" s="250"/>
      <c r="RSL187" s="250"/>
      <c r="RSM187" s="250"/>
      <c r="RSN187" s="250"/>
      <c r="RSO187" s="250"/>
      <c r="RSP187" s="250"/>
      <c r="RSQ187" s="250"/>
      <c r="RSR187" s="250"/>
      <c r="RSS187" s="250"/>
      <c r="RST187" s="250"/>
      <c r="RSU187" s="250"/>
      <c r="RSV187" s="250"/>
      <c r="RSW187" s="250"/>
      <c r="RSX187" s="250"/>
      <c r="RSY187" s="250"/>
      <c r="RSZ187" s="250"/>
      <c r="RTA187" s="250"/>
      <c r="RTB187" s="250"/>
      <c r="RTC187" s="250"/>
      <c r="RTD187" s="250"/>
      <c r="RTE187" s="250"/>
      <c r="RTF187" s="250"/>
      <c r="RTG187" s="250"/>
      <c r="RTH187" s="250"/>
      <c r="RTI187" s="250"/>
      <c r="RTJ187" s="250"/>
      <c r="RTK187" s="250"/>
      <c r="RTL187" s="250"/>
      <c r="RTM187" s="250"/>
      <c r="RTN187" s="250"/>
      <c r="RTO187" s="250"/>
      <c r="RTP187" s="250"/>
      <c r="RTQ187" s="250"/>
      <c r="RTR187" s="250"/>
      <c r="RTS187" s="250"/>
      <c r="RTT187" s="250"/>
      <c r="RTU187" s="250"/>
      <c r="RTV187" s="250"/>
      <c r="RTW187" s="250"/>
      <c r="RTX187" s="250"/>
      <c r="RTY187" s="250"/>
      <c r="RTZ187" s="250"/>
      <c r="RUA187" s="250"/>
      <c r="RUB187" s="250"/>
      <c r="RUC187" s="250"/>
      <c r="RUD187" s="250"/>
      <c r="RUE187" s="250"/>
      <c r="RUF187" s="250"/>
      <c r="RUG187" s="250"/>
      <c r="RUH187" s="250"/>
      <c r="RUI187" s="250"/>
      <c r="RUJ187" s="250"/>
      <c r="RUK187" s="250"/>
      <c r="RUL187" s="250"/>
      <c r="RUM187" s="250"/>
      <c r="RUN187" s="250"/>
      <c r="RUO187" s="250"/>
      <c r="RUP187" s="250"/>
      <c r="RUQ187" s="250"/>
      <c r="RUR187" s="250"/>
      <c r="RUS187" s="250"/>
      <c r="RUT187" s="250"/>
      <c r="RUU187" s="250"/>
      <c r="RUV187" s="250"/>
      <c r="RUW187" s="250"/>
      <c r="RUX187" s="250"/>
      <c r="RUY187" s="250"/>
      <c r="RUZ187" s="250"/>
      <c r="RVA187" s="250"/>
      <c r="RVB187" s="250"/>
      <c r="RVC187" s="250"/>
      <c r="RVD187" s="250"/>
      <c r="RVE187" s="250"/>
      <c r="RVF187" s="250"/>
      <c r="RVG187" s="250"/>
      <c r="RVH187" s="250"/>
      <c r="RVI187" s="250"/>
      <c r="RVJ187" s="250"/>
      <c r="RVK187" s="250"/>
      <c r="RVL187" s="250"/>
      <c r="RVM187" s="250"/>
      <c r="RVN187" s="250"/>
      <c r="RVO187" s="250"/>
      <c r="RVP187" s="250"/>
      <c r="RVQ187" s="250"/>
      <c r="RVR187" s="250"/>
      <c r="RVS187" s="250"/>
      <c r="RVT187" s="250"/>
      <c r="RVU187" s="250"/>
      <c r="RVV187" s="250"/>
      <c r="RVW187" s="250"/>
      <c r="RVX187" s="250"/>
      <c r="RVY187" s="250"/>
      <c r="RVZ187" s="250"/>
      <c r="RWA187" s="250"/>
      <c r="RWB187" s="250"/>
      <c r="RWC187" s="250"/>
      <c r="RWD187" s="250"/>
      <c r="RWE187" s="250"/>
      <c r="RWF187" s="250"/>
      <c r="RWG187" s="250"/>
      <c r="RWH187" s="250"/>
      <c r="RWI187" s="250"/>
      <c r="RWJ187" s="250"/>
      <c r="RWK187" s="250"/>
      <c r="RWL187" s="250"/>
      <c r="RWM187" s="250"/>
      <c r="RWN187" s="250"/>
      <c r="RWO187" s="250"/>
      <c r="RWP187" s="250"/>
      <c r="RWQ187" s="250"/>
      <c r="RWR187" s="250"/>
      <c r="RWS187" s="250"/>
      <c r="RWT187" s="250"/>
      <c r="RWU187" s="250"/>
      <c r="RWV187" s="250"/>
      <c r="RWW187" s="250"/>
      <c r="RWX187" s="250"/>
      <c r="RWY187" s="250"/>
      <c r="RWZ187" s="250"/>
      <c r="RXA187" s="250"/>
      <c r="RXB187" s="250"/>
      <c r="RXC187" s="250"/>
      <c r="RXD187" s="250"/>
      <c r="RXE187" s="250"/>
      <c r="RXF187" s="250"/>
      <c r="RXG187" s="250"/>
      <c r="RXH187" s="250"/>
      <c r="RXI187" s="250"/>
      <c r="RXJ187" s="250"/>
      <c r="RXK187" s="250"/>
      <c r="RXL187" s="250"/>
      <c r="RXM187" s="250"/>
      <c r="RXN187" s="250"/>
      <c r="RXO187" s="250"/>
      <c r="RXP187" s="250"/>
      <c r="RXQ187" s="250"/>
      <c r="RXR187" s="250"/>
      <c r="RXS187" s="250"/>
      <c r="RXT187" s="250"/>
      <c r="RXU187" s="250"/>
      <c r="RXV187" s="250"/>
      <c r="RXW187" s="250"/>
      <c r="RXX187" s="250"/>
      <c r="RXY187" s="250"/>
      <c r="RXZ187" s="250"/>
      <c r="RYA187" s="250"/>
      <c r="RYB187" s="250"/>
      <c r="RYC187" s="250"/>
      <c r="RYD187" s="250"/>
      <c r="RYE187" s="250"/>
      <c r="RYF187" s="250"/>
      <c r="RYG187" s="250"/>
      <c r="RYH187" s="250"/>
      <c r="RYI187" s="250"/>
      <c r="RYJ187" s="250"/>
      <c r="RYK187" s="250"/>
      <c r="RYL187" s="250"/>
      <c r="RYM187" s="250"/>
      <c r="RYN187" s="250"/>
      <c r="RYO187" s="250"/>
      <c r="RYP187" s="250"/>
      <c r="RYQ187" s="250"/>
      <c r="RYR187" s="250"/>
      <c r="RYS187" s="250"/>
      <c r="RYT187" s="250"/>
      <c r="RYU187" s="250"/>
      <c r="RYV187" s="250"/>
      <c r="RYW187" s="250"/>
      <c r="RYX187" s="250"/>
      <c r="RYY187" s="250"/>
      <c r="RYZ187" s="250"/>
      <c r="RZA187" s="250"/>
      <c r="RZB187" s="250"/>
      <c r="RZC187" s="250"/>
      <c r="RZD187" s="250"/>
      <c r="RZE187" s="250"/>
      <c r="RZF187" s="250"/>
      <c r="RZG187" s="250"/>
      <c r="RZH187" s="250"/>
      <c r="RZI187" s="250"/>
      <c r="RZJ187" s="250"/>
      <c r="RZK187" s="250"/>
      <c r="RZL187" s="250"/>
      <c r="RZM187" s="250"/>
      <c r="RZN187" s="250"/>
      <c r="RZO187" s="250"/>
      <c r="RZP187" s="250"/>
      <c r="RZQ187" s="250"/>
      <c r="RZR187" s="250"/>
      <c r="RZS187" s="250"/>
      <c r="RZT187" s="250"/>
      <c r="RZU187" s="250"/>
      <c r="RZV187" s="250"/>
      <c r="RZW187" s="250"/>
      <c r="RZX187" s="250"/>
      <c r="RZY187" s="250"/>
      <c r="RZZ187" s="250"/>
      <c r="SAA187" s="250"/>
      <c r="SAB187" s="250"/>
      <c r="SAC187" s="250"/>
      <c r="SAD187" s="250"/>
      <c r="SAE187" s="250"/>
      <c r="SAF187" s="250"/>
      <c r="SAG187" s="250"/>
      <c r="SAH187" s="250"/>
      <c r="SAI187" s="250"/>
      <c r="SAJ187" s="250"/>
      <c r="SAK187" s="250"/>
      <c r="SAL187" s="250"/>
      <c r="SAM187" s="250"/>
      <c r="SAN187" s="250"/>
      <c r="SAO187" s="250"/>
      <c r="SAP187" s="250"/>
      <c r="SAQ187" s="250"/>
      <c r="SAR187" s="250"/>
      <c r="SAS187" s="250"/>
      <c r="SAT187" s="250"/>
      <c r="SAU187" s="250"/>
      <c r="SAV187" s="250"/>
      <c r="SAW187" s="250"/>
      <c r="SAX187" s="250"/>
      <c r="SAY187" s="250"/>
      <c r="SAZ187" s="250"/>
      <c r="SBA187" s="250"/>
      <c r="SBB187" s="250"/>
      <c r="SBC187" s="250"/>
      <c r="SBD187" s="250"/>
      <c r="SBE187" s="250"/>
      <c r="SBF187" s="250"/>
      <c r="SBG187" s="250"/>
      <c r="SBH187" s="250"/>
      <c r="SBI187" s="250"/>
      <c r="SBJ187" s="250"/>
      <c r="SBK187" s="250"/>
      <c r="SBL187" s="250"/>
      <c r="SBM187" s="250"/>
      <c r="SBN187" s="250"/>
      <c r="SBO187" s="250"/>
      <c r="SBP187" s="250"/>
      <c r="SBQ187" s="250"/>
      <c r="SBR187" s="250"/>
      <c r="SBS187" s="250"/>
      <c r="SBT187" s="250"/>
      <c r="SBU187" s="250"/>
      <c r="SBV187" s="250"/>
      <c r="SBW187" s="250"/>
      <c r="SBX187" s="250"/>
      <c r="SBY187" s="250"/>
      <c r="SBZ187" s="250"/>
      <c r="SCA187" s="250"/>
      <c r="SCB187" s="250"/>
      <c r="SCC187" s="250"/>
      <c r="SCD187" s="250"/>
      <c r="SCE187" s="250"/>
      <c r="SCF187" s="250"/>
      <c r="SCG187" s="250"/>
      <c r="SCH187" s="250"/>
      <c r="SCI187" s="250"/>
      <c r="SCJ187" s="250"/>
      <c r="SCK187" s="250"/>
      <c r="SCL187" s="250"/>
      <c r="SCM187" s="250"/>
      <c r="SCN187" s="250"/>
      <c r="SCO187" s="250"/>
      <c r="SCP187" s="250"/>
      <c r="SCQ187" s="250"/>
      <c r="SCR187" s="250"/>
      <c r="SCS187" s="250"/>
      <c r="SCT187" s="250"/>
      <c r="SCU187" s="250"/>
      <c r="SCV187" s="250"/>
      <c r="SCW187" s="250"/>
      <c r="SCX187" s="250"/>
      <c r="SCY187" s="250"/>
      <c r="SCZ187" s="250"/>
      <c r="SDA187" s="250"/>
      <c r="SDB187" s="250"/>
      <c r="SDC187" s="250"/>
      <c r="SDD187" s="250"/>
      <c r="SDE187" s="250"/>
      <c r="SDF187" s="250"/>
      <c r="SDG187" s="250"/>
      <c r="SDH187" s="250"/>
      <c r="SDI187" s="250"/>
      <c r="SDJ187" s="250"/>
      <c r="SDK187" s="250"/>
      <c r="SDL187" s="250"/>
      <c r="SDM187" s="250"/>
      <c r="SDN187" s="250"/>
      <c r="SDO187" s="250"/>
      <c r="SDP187" s="250"/>
      <c r="SDQ187" s="250"/>
      <c r="SDR187" s="250"/>
      <c r="SDS187" s="250"/>
      <c r="SDT187" s="250"/>
      <c r="SDU187" s="250"/>
      <c r="SDV187" s="250"/>
      <c r="SDW187" s="250"/>
      <c r="SDX187" s="250"/>
      <c r="SDY187" s="250"/>
      <c r="SDZ187" s="250"/>
      <c r="SEA187" s="250"/>
      <c r="SEB187" s="250"/>
      <c r="SEC187" s="250"/>
      <c r="SED187" s="250"/>
      <c r="SEE187" s="250"/>
      <c r="SEF187" s="250"/>
      <c r="SEG187" s="250"/>
      <c r="SEH187" s="250"/>
      <c r="SEI187" s="250"/>
      <c r="SEJ187" s="250"/>
      <c r="SEK187" s="250"/>
      <c r="SEL187" s="250"/>
      <c r="SEM187" s="250"/>
      <c r="SEN187" s="250"/>
      <c r="SEO187" s="250"/>
      <c r="SEP187" s="250"/>
      <c r="SEQ187" s="250"/>
      <c r="SER187" s="250"/>
      <c r="SES187" s="250"/>
      <c r="SET187" s="250"/>
      <c r="SEU187" s="250"/>
      <c r="SEV187" s="250"/>
      <c r="SEW187" s="250"/>
      <c r="SEX187" s="250"/>
      <c r="SEY187" s="250"/>
      <c r="SEZ187" s="250"/>
      <c r="SFA187" s="250"/>
      <c r="SFB187" s="250"/>
      <c r="SFC187" s="250"/>
      <c r="SFD187" s="250"/>
      <c r="SFE187" s="250"/>
      <c r="SFF187" s="250"/>
      <c r="SFG187" s="250"/>
      <c r="SFH187" s="250"/>
      <c r="SFI187" s="250"/>
      <c r="SFJ187" s="250"/>
      <c r="SFK187" s="250"/>
      <c r="SFL187" s="250"/>
      <c r="SFM187" s="250"/>
      <c r="SFN187" s="250"/>
      <c r="SFO187" s="250"/>
      <c r="SFP187" s="250"/>
      <c r="SFQ187" s="250"/>
      <c r="SFR187" s="250"/>
      <c r="SFS187" s="250"/>
      <c r="SFT187" s="250"/>
      <c r="SFU187" s="250"/>
      <c r="SFV187" s="250"/>
      <c r="SFW187" s="250"/>
      <c r="SFX187" s="250"/>
      <c r="SFY187" s="250"/>
      <c r="SFZ187" s="250"/>
      <c r="SGA187" s="250"/>
      <c r="SGB187" s="250"/>
      <c r="SGC187" s="250"/>
      <c r="SGD187" s="250"/>
      <c r="SGE187" s="250"/>
      <c r="SGF187" s="250"/>
      <c r="SGG187" s="250"/>
      <c r="SGH187" s="250"/>
      <c r="SGI187" s="250"/>
      <c r="SGJ187" s="250"/>
      <c r="SGK187" s="250"/>
      <c r="SGL187" s="250"/>
      <c r="SGM187" s="250"/>
      <c r="SGN187" s="250"/>
      <c r="SGO187" s="250"/>
      <c r="SGP187" s="250"/>
      <c r="SGQ187" s="250"/>
      <c r="SGR187" s="250"/>
      <c r="SGS187" s="250"/>
      <c r="SGT187" s="250"/>
      <c r="SGU187" s="250"/>
      <c r="SGV187" s="250"/>
      <c r="SGW187" s="250"/>
      <c r="SGX187" s="250"/>
      <c r="SGY187" s="250"/>
      <c r="SGZ187" s="250"/>
      <c r="SHA187" s="250"/>
      <c r="SHB187" s="250"/>
      <c r="SHC187" s="250"/>
      <c r="SHD187" s="250"/>
      <c r="SHE187" s="250"/>
      <c r="SHF187" s="250"/>
      <c r="SHG187" s="250"/>
      <c r="SHH187" s="250"/>
      <c r="SHI187" s="250"/>
      <c r="SHJ187" s="250"/>
      <c r="SHK187" s="250"/>
      <c r="SHL187" s="250"/>
      <c r="SHM187" s="250"/>
      <c r="SHN187" s="250"/>
      <c r="SHO187" s="250"/>
      <c r="SHP187" s="250"/>
      <c r="SHQ187" s="250"/>
      <c r="SHR187" s="250"/>
      <c r="SHS187" s="250"/>
      <c r="SHT187" s="250"/>
      <c r="SHU187" s="250"/>
      <c r="SHV187" s="250"/>
      <c r="SHW187" s="250"/>
      <c r="SHX187" s="250"/>
      <c r="SHY187" s="250"/>
      <c r="SHZ187" s="250"/>
      <c r="SIA187" s="250"/>
      <c r="SIB187" s="250"/>
      <c r="SIC187" s="250"/>
      <c r="SID187" s="250"/>
      <c r="SIE187" s="250"/>
      <c r="SIF187" s="250"/>
      <c r="SIG187" s="250"/>
      <c r="SIH187" s="250"/>
      <c r="SII187" s="250"/>
      <c r="SIJ187" s="250"/>
      <c r="SIK187" s="250"/>
      <c r="SIL187" s="250"/>
      <c r="SIM187" s="250"/>
      <c r="SIN187" s="250"/>
      <c r="SIO187" s="250"/>
      <c r="SIP187" s="250"/>
      <c r="SIQ187" s="250"/>
      <c r="SIR187" s="250"/>
      <c r="SIS187" s="250"/>
      <c r="SIT187" s="250"/>
      <c r="SIU187" s="250"/>
      <c r="SIV187" s="250"/>
      <c r="SIW187" s="250"/>
      <c r="SIX187" s="250"/>
      <c r="SIY187" s="250"/>
      <c r="SIZ187" s="250"/>
      <c r="SJA187" s="250"/>
      <c r="SJB187" s="250"/>
      <c r="SJC187" s="250"/>
      <c r="SJD187" s="250"/>
      <c r="SJE187" s="250"/>
      <c r="SJF187" s="250"/>
      <c r="SJG187" s="250"/>
      <c r="SJH187" s="250"/>
      <c r="SJI187" s="250"/>
      <c r="SJJ187" s="250"/>
      <c r="SJK187" s="250"/>
      <c r="SJL187" s="250"/>
      <c r="SJM187" s="250"/>
      <c r="SJN187" s="250"/>
      <c r="SJO187" s="250"/>
      <c r="SJP187" s="250"/>
      <c r="SJQ187" s="250"/>
      <c r="SJR187" s="250"/>
      <c r="SJS187" s="250"/>
      <c r="SJT187" s="250"/>
      <c r="SJU187" s="250"/>
      <c r="SJV187" s="250"/>
      <c r="SJW187" s="250"/>
      <c r="SJX187" s="250"/>
      <c r="SJY187" s="250"/>
      <c r="SJZ187" s="250"/>
      <c r="SKA187" s="250"/>
      <c r="SKB187" s="250"/>
      <c r="SKC187" s="250"/>
      <c r="SKD187" s="250"/>
      <c r="SKE187" s="250"/>
      <c r="SKF187" s="250"/>
      <c r="SKG187" s="250"/>
      <c r="SKH187" s="250"/>
      <c r="SKI187" s="250"/>
      <c r="SKJ187" s="250"/>
      <c r="SKK187" s="250"/>
      <c r="SKL187" s="250"/>
      <c r="SKM187" s="250"/>
      <c r="SKN187" s="250"/>
      <c r="SKO187" s="250"/>
      <c r="SKP187" s="250"/>
      <c r="SKQ187" s="250"/>
      <c r="SKR187" s="250"/>
      <c r="SKS187" s="250"/>
      <c r="SKT187" s="250"/>
      <c r="SKU187" s="250"/>
      <c r="SKV187" s="250"/>
      <c r="SKW187" s="250"/>
      <c r="SKX187" s="250"/>
      <c r="SKY187" s="250"/>
      <c r="SKZ187" s="250"/>
      <c r="SLA187" s="250"/>
      <c r="SLB187" s="250"/>
      <c r="SLC187" s="250"/>
      <c r="SLD187" s="250"/>
      <c r="SLE187" s="250"/>
      <c r="SLF187" s="250"/>
      <c r="SLG187" s="250"/>
      <c r="SLH187" s="250"/>
      <c r="SLI187" s="250"/>
      <c r="SLJ187" s="250"/>
      <c r="SLK187" s="250"/>
      <c r="SLL187" s="250"/>
      <c r="SLM187" s="250"/>
      <c r="SLN187" s="250"/>
      <c r="SLO187" s="250"/>
      <c r="SLP187" s="250"/>
      <c r="SLQ187" s="250"/>
      <c r="SLR187" s="250"/>
      <c r="SLS187" s="250"/>
      <c r="SLT187" s="250"/>
      <c r="SLU187" s="250"/>
      <c r="SLV187" s="250"/>
      <c r="SLW187" s="250"/>
      <c r="SLX187" s="250"/>
      <c r="SLY187" s="250"/>
      <c r="SLZ187" s="250"/>
      <c r="SMA187" s="250"/>
      <c r="SMB187" s="250"/>
      <c r="SMC187" s="250"/>
      <c r="SMD187" s="250"/>
      <c r="SME187" s="250"/>
      <c r="SMF187" s="250"/>
      <c r="SMG187" s="250"/>
      <c r="SMH187" s="250"/>
      <c r="SMI187" s="250"/>
      <c r="SMJ187" s="250"/>
      <c r="SMK187" s="250"/>
      <c r="SML187" s="250"/>
      <c r="SMM187" s="250"/>
      <c r="SMN187" s="250"/>
      <c r="SMO187" s="250"/>
      <c r="SMP187" s="250"/>
      <c r="SMQ187" s="250"/>
      <c r="SMR187" s="250"/>
      <c r="SMS187" s="250"/>
      <c r="SMT187" s="250"/>
      <c r="SMU187" s="250"/>
      <c r="SMV187" s="250"/>
      <c r="SMW187" s="250"/>
      <c r="SMX187" s="250"/>
      <c r="SMY187" s="250"/>
      <c r="SMZ187" s="250"/>
      <c r="SNA187" s="250"/>
      <c r="SNB187" s="250"/>
      <c r="SNC187" s="250"/>
      <c r="SND187" s="250"/>
      <c r="SNE187" s="250"/>
      <c r="SNF187" s="250"/>
      <c r="SNG187" s="250"/>
      <c r="SNH187" s="250"/>
      <c r="SNI187" s="250"/>
      <c r="SNJ187" s="250"/>
      <c r="SNK187" s="250"/>
      <c r="SNL187" s="250"/>
      <c r="SNM187" s="250"/>
      <c r="SNN187" s="250"/>
      <c r="SNO187" s="250"/>
      <c r="SNP187" s="250"/>
      <c r="SNQ187" s="250"/>
      <c r="SNR187" s="250"/>
      <c r="SNS187" s="250"/>
      <c r="SNT187" s="250"/>
      <c r="SNU187" s="250"/>
      <c r="SNV187" s="250"/>
      <c r="SNW187" s="250"/>
      <c r="SNX187" s="250"/>
      <c r="SNY187" s="250"/>
      <c r="SNZ187" s="250"/>
      <c r="SOA187" s="250"/>
      <c r="SOB187" s="250"/>
      <c r="SOC187" s="250"/>
      <c r="SOD187" s="250"/>
      <c r="SOE187" s="250"/>
      <c r="SOF187" s="250"/>
      <c r="SOG187" s="250"/>
      <c r="SOH187" s="250"/>
      <c r="SOI187" s="250"/>
      <c r="SOJ187" s="250"/>
      <c r="SOK187" s="250"/>
      <c r="SOL187" s="250"/>
      <c r="SOM187" s="250"/>
      <c r="SON187" s="250"/>
      <c r="SOO187" s="250"/>
      <c r="SOP187" s="250"/>
      <c r="SOQ187" s="250"/>
      <c r="SOR187" s="250"/>
      <c r="SOS187" s="250"/>
      <c r="SOT187" s="250"/>
      <c r="SOU187" s="250"/>
      <c r="SOV187" s="250"/>
      <c r="SOW187" s="250"/>
      <c r="SOX187" s="250"/>
      <c r="SOY187" s="250"/>
      <c r="SOZ187" s="250"/>
      <c r="SPA187" s="250"/>
      <c r="SPB187" s="250"/>
      <c r="SPC187" s="250"/>
      <c r="SPD187" s="250"/>
      <c r="SPE187" s="250"/>
      <c r="SPF187" s="250"/>
      <c r="SPG187" s="250"/>
      <c r="SPH187" s="250"/>
      <c r="SPI187" s="250"/>
      <c r="SPJ187" s="250"/>
      <c r="SPK187" s="250"/>
      <c r="SPL187" s="250"/>
      <c r="SPM187" s="250"/>
      <c r="SPN187" s="250"/>
      <c r="SPO187" s="250"/>
      <c r="SPP187" s="250"/>
      <c r="SPQ187" s="250"/>
      <c r="SPR187" s="250"/>
      <c r="SPS187" s="250"/>
      <c r="SPT187" s="250"/>
      <c r="SPU187" s="250"/>
      <c r="SPV187" s="250"/>
      <c r="SPW187" s="250"/>
      <c r="SPX187" s="250"/>
      <c r="SPY187" s="250"/>
      <c r="SPZ187" s="250"/>
      <c r="SQA187" s="250"/>
      <c r="SQB187" s="250"/>
      <c r="SQC187" s="250"/>
      <c r="SQD187" s="250"/>
      <c r="SQE187" s="250"/>
      <c r="SQF187" s="250"/>
      <c r="SQG187" s="250"/>
      <c r="SQH187" s="250"/>
      <c r="SQI187" s="250"/>
      <c r="SQJ187" s="250"/>
      <c r="SQK187" s="250"/>
      <c r="SQL187" s="250"/>
      <c r="SQM187" s="250"/>
      <c r="SQN187" s="250"/>
      <c r="SQO187" s="250"/>
      <c r="SQP187" s="250"/>
      <c r="SQQ187" s="250"/>
      <c r="SQR187" s="250"/>
      <c r="SQS187" s="250"/>
      <c r="SQT187" s="250"/>
      <c r="SQU187" s="250"/>
      <c r="SQV187" s="250"/>
      <c r="SQW187" s="250"/>
      <c r="SQX187" s="250"/>
      <c r="SQY187" s="250"/>
      <c r="SQZ187" s="250"/>
      <c r="SRA187" s="250"/>
      <c r="SRB187" s="250"/>
      <c r="SRC187" s="250"/>
      <c r="SRD187" s="250"/>
      <c r="SRE187" s="250"/>
      <c r="SRF187" s="250"/>
      <c r="SRG187" s="250"/>
      <c r="SRH187" s="250"/>
      <c r="SRI187" s="250"/>
      <c r="SRJ187" s="250"/>
      <c r="SRK187" s="250"/>
      <c r="SRL187" s="250"/>
      <c r="SRM187" s="250"/>
      <c r="SRN187" s="250"/>
      <c r="SRO187" s="250"/>
      <c r="SRP187" s="250"/>
      <c r="SRQ187" s="250"/>
      <c r="SRR187" s="250"/>
      <c r="SRS187" s="250"/>
      <c r="SRT187" s="250"/>
      <c r="SRU187" s="250"/>
      <c r="SRV187" s="250"/>
      <c r="SRW187" s="250"/>
      <c r="SRX187" s="250"/>
      <c r="SRY187" s="250"/>
      <c r="SRZ187" s="250"/>
      <c r="SSA187" s="250"/>
      <c r="SSB187" s="250"/>
      <c r="SSC187" s="250"/>
      <c r="SSD187" s="250"/>
      <c r="SSE187" s="250"/>
      <c r="SSF187" s="250"/>
      <c r="SSG187" s="250"/>
      <c r="SSH187" s="250"/>
      <c r="SSI187" s="250"/>
      <c r="SSJ187" s="250"/>
      <c r="SSK187" s="250"/>
      <c r="SSL187" s="250"/>
      <c r="SSM187" s="250"/>
      <c r="SSN187" s="250"/>
      <c r="SSO187" s="250"/>
      <c r="SSP187" s="250"/>
      <c r="SSQ187" s="250"/>
      <c r="SSR187" s="250"/>
      <c r="SSS187" s="250"/>
      <c r="SST187" s="250"/>
      <c r="SSU187" s="250"/>
      <c r="SSV187" s="250"/>
      <c r="SSW187" s="250"/>
      <c r="SSX187" s="250"/>
      <c r="SSY187" s="250"/>
      <c r="SSZ187" s="250"/>
      <c r="STA187" s="250"/>
      <c r="STB187" s="250"/>
      <c r="STC187" s="250"/>
      <c r="STD187" s="250"/>
      <c r="STE187" s="250"/>
      <c r="STF187" s="250"/>
      <c r="STG187" s="250"/>
      <c r="STH187" s="250"/>
      <c r="STI187" s="250"/>
      <c r="STJ187" s="250"/>
      <c r="STK187" s="250"/>
      <c r="STL187" s="250"/>
      <c r="STM187" s="250"/>
      <c r="STN187" s="250"/>
      <c r="STO187" s="250"/>
      <c r="STP187" s="250"/>
      <c r="STQ187" s="250"/>
      <c r="STR187" s="250"/>
      <c r="STS187" s="250"/>
      <c r="STT187" s="250"/>
      <c r="STU187" s="250"/>
      <c r="STV187" s="250"/>
      <c r="STW187" s="250"/>
      <c r="STX187" s="250"/>
      <c r="STY187" s="250"/>
      <c r="STZ187" s="250"/>
      <c r="SUA187" s="250"/>
      <c r="SUB187" s="250"/>
      <c r="SUC187" s="250"/>
      <c r="SUD187" s="250"/>
      <c r="SUE187" s="250"/>
      <c r="SUF187" s="250"/>
      <c r="SUG187" s="250"/>
      <c r="SUH187" s="250"/>
      <c r="SUI187" s="250"/>
      <c r="SUJ187" s="250"/>
      <c r="SUK187" s="250"/>
      <c r="SUL187" s="250"/>
      <c r="SUM187" s="250"/>
      <c r="SUN187" s="250"/>
      <c r="SUO187" s="250"/>
      <c r="SUP187" s="250"/>
      <c r="SUQ187" s="250"/>
      <c r="SUR187" s="250"/>
      <c r="SUS187" s="250"/>
      <c r="SUT187" s="250"/>
      <c r="SUU187" s="250"/>
      <c r="SUV187" s="250"/>
      <c r="SUW187" s="250"/>
      <c r="SUX187" s="250"/>
      <c r="SUY187" s="250"/>
      <c r="SUZ187" s="250"/>
      <c r="SVA187" s="250"/>
      <c r="SVB187" s="250"/>
      <c r="SVC187" s="250"/>
      <c r="SVD187" s="250"/>
      <c r="SVE187" s="250"/>
      <c r="SVF187" s="250"/>
      <c r="SVG187" s="250"/>
      <c r="SVH187" s="250"/>
      <c r="SVI187" s="250"/>
      <c r="SVJ187" s="250"/>
      <c r="SVK187" s="250"/>
      <c r="SVL187" s="250"/>
      <c r="SVM187" s="250"/>
      <c r="SVN187" s="250"/>
      <c r="SVO187" s="250"/>
      <c r="SVP187" s="250"/>
      <c r="SVQ187" s="250"/>
      <c r="SVR187" s="250"/>
      <c r="SVS187" s="250"/>
      <c r="SVT187" s="250"/>
      <c r="SVU187" s="250"/>
      <c r="SVV187" s="250"/>
      <c r="SVW187" s="250"/>
      <c r="SVX187" s="250"/>
      <c r="SVY187" s="250"/>
      <c r="SVZ187" s="250"/>
      <c r="SWA187" s="250"/>
      <c r="SWB187" s="250"/>
      <c r="SWC187" s="250"/>
      <c r="SWD187" s="250"/>
      <c r="SWE187" s="250"/>
      <c r="SWF187" s="250"/>
      <c r="SWG187" s="250"/>
      <c r="SWH187" s="250"/>
      <c r="SWI187" s="250"/>
      <c r="SWJ187" s="250"/>
      <c r="SWK187" s="250"/>
      <c r="SWL187" s="250"/>
      <c r="SWM187" s="250"/>
      <c r="SWN187" s="250"/>
      <c r="SWO187" s="250"/>
      <c r="SWP187" s="250"/>
      <c r="SWQ187" s="250"/>
      <c r="SWR187" s="250"/>
      <c r="SWS187" s="250"/>
      <c r="SWT187" s="250"/>
      <c r="SWU187" s="250"/>
      <c r="SWV187" s="250"/>
      <c r="SWW187" s="250"/>
      <c r="SWX187" s="250"/>
      <c r="SWY187" s="250"/>
      <c r="SWZ187" s="250"/>
      <c r="SXA187" s="250"/>
      <c r="SXB187" s="250"/>
      <c r="SXC187" s="250"/>
      <c r="SXD187" s="250"/>
      <c r="SXE187" s="250"/>
      <c r="SXF187" s="250"/>
      <c r="SXG187" s="250"/>
      <c r="SXH187" s="250"/>
      <c r="SXI187" s="250"/>
      <c r="SXJ187" s="250"/>
      <c r="SXK187" s="250"/>
      <c r="SXL187" s="250"/>
      <c r="SXM187" s="250"/>
      <c r="SXN187" s="250"/>
      <c r="SXO187" s="250"/>
      <c r="SXP187" s="250"/>
      <c r="SXQ187" s="250"/>
      <c r="SXR187" s="250"/>
      <c r="SXS187" s="250"/>
      <c r="SXT187" s="250"/>
      <c r="SXU187" s="250"/>
      <c r="SXV187" s="250"/>
      <c r="SXW187" s="250"/>
      <c r="SXX187" s="250"/>
      <c r="SXY187" s="250"/>
      <c r="SXZ187" s="250"/>
      <c r="SYA187" s="250"/>
      <c r="SYB187" s="250"/>
      <c r="SYC187" s="250"/>
      <c r="SYD187" s="250"/>
      <c r="SYE187" s="250"/>
      <c r="SYF187" s="250"/>
      <c r="SYG187" s="250"/>
      <c r="SYH187" s="250"/>
      <c r="SYI187" s="250"/>
      <c r="SYJ187" s="250"/>
      <c r="SYK187" s="250"/>
      <c r="SYL187" s="250"/>
      <c r="SYM187" s="250"/>
      <c r="SYN187" s="250"/>
      <c r="SYO187" s="250"/>
      <c r="SYP187" s="250"/>
      <c r="SYQ187" s="250"/>
      <c r="SYR187" s="250"/>
      <c r="SYS187" s="250"/>
      <c r="SYT187" s="250"/>
      <c r="SYU187" s="250"/>
      <c r="SYV187" s="250"/>
      <c r="SYW187" s="250"/>
      <c r="SYX187" s="250"/>
      <c r="SYY187" s="250"/>
      <c r="SYZ187" s="250"/>
      <c r="SZA187" s="250"/>
      <c r="SZB187" s="250"/>
      <c r="SZC187" s="250"/>
      <c r="SZD187" s="250"/>
      <c r="SZE187" s="250"/>
      <c r="SZF187" s="250"/>
      <c r="SZG187" s="250"/>
      <c r="SZH187" s="250"/>
      <c r="SZI187" s="250"/>
      <c r="SZJ187" s="250"/>
      <c r="SZK187" s="250"/>
      <c r="SZL187" s="250"/>
      <c r="SZM187" s="250"/>
      <c r="SZN187" s="250"/>
      <c r="SZO187" s="250"/>
      <c r="SZP187" s="250"/>
      <c r="SZQ187" s="250"/>
      <c r="SZR187" s="250"/>
      <c r="SZS187" s="250"/>
      <c r="SZT187" s="250"/>
      <c r="SZU187" s="250"/>
      <c r="SZV187" s="250"/>
      <c r="SZW187" s="250"/>
      <c r="SZX187" s="250"/>
      <c r="SZY187" s="250"/>
      <c r="SZZ187" s="250"/>
      <c r="TAA187" s="250"/>
      <c r="TAB187" s="250"/>
      <c r="TAC187" s="250"/>
      <c r="TAD187" s="250"/>
      <c r="TAE187" s="250"/>
      <c r="TAF187" s="250"/>
      <c r="TAG187" s="250"/>
      <c r="TAH187" s="250"/>
      <c r="TAI187" s="250"/>
      <c r="TAJ187" s="250"/>
      <c r="TAK187" s="250"/>
      <c r="TAL187" s="250"/>
      <c r="TAM187" s="250"/>
      <c r="TAN187" s="250"/>
      <c r="TAO187" s="250"/>
      <c r="TAP187" s="250"/>
      <c r="TAQ187" s="250"/>
      <c r="TAR187" s="250"/>
      <c r="TAS187" s="250"/>
      <c r="TAT187" s="250"/>
      <c r="TAU187" s="250"/>
      <c r="TAV187" s="250"/>
      <c r="TAW187" s="250"/>
      <c r="TAX187" s="250"/>
      <c r="TAY187" s="250"/>
      <c r="TAZ187" s="250"/>
      <c r="TBA187" s="250"/>
      <c r="TBB187" s="250"/>
      <c r="TBC187" s="250"/>
      <c r="TBD187" s="250"/>
      <c r="TBE187" s="250"/>
      <c r="TBF187" s="250"/>
      <c r="TBG187" s="250"/>
      <c r="TBH187" s="250"/>
      <c r="TBI187" s="250"/>
      <c r="TBJ187" s="250"/>
      <c r="TBK187" s="250"/>
      <c r="TBL187" s="250"/>
      <c r="TBM187" s="250"/>
      <c r="TBN187" s="250"/>
      <c r="TBO187" s="250"/>
      <c r="TBP187" s="250"/>
      <c r="TBQ187" s="250"/>
      <c r="TBR187" s="250"/>
      <c r="TBS187" s="250"/>
      <c r="TBT187" s="250"/>
      <c r="TBU187" s="250"/>
      <c r="TBV187" s="250"/>
      <c r="TBW187" s="250"/>
      <c r="TBX187" s="250"/>
      <c r="TBY187" s="250"/>
      <c r="TBZ187" s="250"/>
      <c r="TCA187" s="250"/>
      <c r="TCB187" s="250"/>
      <c r="TCC187" s="250"/>
      <c r="TCD187" s="250"/>
      <c r="TCE187" s="250"/>
      <c r="TCF187" s="250"/>
      <c r="TCG187" s="250"/>
      <c r="TCH187" s="250"/>
      <c r="TCI187" s="250"/>
      <c r="TCJ187" s="250"/>
      <c r="TCK187" s="250"/>
      <c r="TCL187" s="250"/>
      <c r="TCM187" s="250"/>
      <c r="TCN187" s="250"/>
      <c r="TCO187" s="250"/>
      <c r="TCP187" s="250"/>
      <c r="TCQ187" s="250"/>
      <c r="TCR187" s="250"/>
      <c r="TCS187" s="250"/>
      <c r="TCT187" s="250"/>
      <c r="TCU187" s="250"/>
      <c r="TCV187" s="250"/>
      <c r="TCW187" s="250"/>
      <c r="TCX187" s="250"/>
      <c r="TCY187" s="250"/>
      <c r="TCZ187" s="250"/>
      <c r="TDA187" s="250"/>
      <c r="TDB187" s="250"/>
      <c r="TDC187" s="250"/>
      <c r="TDD187" s="250"/>
      <c r="TDE187" s="250"/>
      <c r="TDF187" s="250"/>
      <c r="TDG187" s="250"/>
      <c r="TDH187" s="250"/>
      <c r="TDI187" s="250"/>
      <c r="TDJ187" s="250"/>
      <c r="TDK187" s="250"/>
      <c r="TDL187" s="250"/>
      <c r="TDM187" s="250"/>
      <c r="TDN187" s="250"/>
      <c r="TDO187" s="250"/>
      <c r="TDP187" s="250"/>
      <c r="TDQ187" s="250"/>
      <c r="TDR187" s="250"/>
      <c r="TDS187" s="250"/>
      <c r="TDT187" s="250"/>
      <c r="TDU187" s="250"/>
      <c r="TDV187" s="250"/>
      <c r="TDW187" s="250"/>
      <c r="TDX187" s="250"/>
      <c r="TDY187" s="250"/>
      <c r="TDZ187" s="250"/>
      <c r="TEA187" s="250"/>
      <c r="TEB187" s="250"/>
      <c r="TEC187" s="250"/>
      <c r="TED187" s="250"/>
      <c r="TEE187" s="250"/>
      <c r="TEF187" s="250"/>
      <c r="TEG187" s="250"/>
      <c r="TEH187" s="250"/>
      <c r="TEI187" s="250"/>
      <c r="TEJ187" s="250"/>
      <c r="TEK187" s="250"/>
      <c r="TEL187" s="250"/>
      <c r="TEM187" s="250"/>
      <c r="TEN187" s="250"/>
      <c r="TEO187" s="250"/>
      <c r="TEP187" s="250"/>
      <c r="TEQ187" s="250"/>
      <c r="TER187" s="250"/>
      <c r="TES187" s="250"/>
      <c r="TET187" s="250"/>
      <c r="TEU187" s="250"/>
      <c r="TEV187" s="250"/>
      <c r="TEW187" s="250"/>
      <c r="TEX187" s="250"/>
      <c r="TEY187" s="250"/>
      <c r="TEZ187" s="250"/>
      <c r="TFA187" s="250"/>
      <c r="TFB187" s="250"/>
      <c r="TFC187" s="250"/>
      <c r="TFD187" s="250"/>
      <c r="TFE187" s="250"/>
      <c r="TFF187" s="250"/>
      <c r="TFG187" s="250"/>
      <c r="TFH187" s="250"/>
      <c r="TFI187" s="250"/>
      <c r="TFJ187" s="250"/>
      <c r="TFK187" s="250"/>
      <c r="TFL187" s="250"/>
      <c r="TFM187" s="250"/>
      <c r="TFN187" s="250"/>
      <c r="TFO187" s="250"/>
      <c r="TFP187" s="250"/>
      <c r="TFQ187" s="250"/>
      <c r="TFR187" s="250"/>
      <c r="TFS187" s="250"/>
      <c r="TFT187" s="250"/>
      <c r="TFU187" s="250"/>
      <c r="TFV187" s="250"/>
      <c r="TFW187" s="250"/>
      <c r="TFX187" s="250"/>
      <c r="TFY187" s="250"/>
      <c r="TFZ187" s="250"/>
      <c r="TGA187" s="250"/>
      <c r="TGB187" s="250"/>
      <c r="TGC187" s="250"/>
      <c r="TGD187" s="250"/>
      <c r="TGE187" s="250"/>
      <c r="TGF187" s="250"/>
      <c r="TGG187" s="250"/>
      <c r="TGH187" s="250"/>
      <c r="TGI187" s="250"/>
      <c r="TGJ187" s="250"/>
      <c r="TGK187" s="250"/>
      <c r="TGL187" s="250"/>
      <c r="TGM187" s="250"/>
      <c r="TGN187" s="250"/>
      <c r="TGO187" s="250"/>
      <c r="TGP187" s="250"/>
      <c r="TGQ187" s="250"/>
      <c r="TGR187" s="250"/>
      <c r="TGS187" s="250"/>
      <c r="TGT187" s="250"/>
      <c r="TGU187" s="250"/>
      <c r="TGV187" s="250"/>
      <c r="TGW187" s="250"/>
      <c r="TGX187" s="250"/>
      <c r="TGY187" s="250"/>
      <c r="TGZ187" s="250"/>
      <c r="THA187" s="250"/>
      <c r="THB187" s="250"/>
      <c r="THC187" s="250"/>
      <c r="THD187" s="250"/>
      <c r="THE187" s="250"/>
      <c r="THF187" s="250"/>
      <c r="THG187" s="250"/>
      <c r="THH187" s="250"/>
      <c r="THI187" s="250"/>
      <c r="THJ187" s="250"/>
      <c r="THK187" s="250"/>
      <c r="THL187" s="250"/>
      <c r="THM187" s="250"/>
      <c r="THN187" s="250"/>
      <c r="THO187" s="250"/>
      <c r="THP187" s="250"/>
      <c r="THQ187" s="250"/>
      <c r="THR187" s="250"/>
      <c r="THS187" s="250"/>
      <c r="THT187" s="250"/>
      <c r="THU187" s="250"/>
      <c r="THV187" s="250"/>
      <c r="THW187" s="250"/>
      <c r="THX187" s="250"/>
      <c r="THY187" s="250"/>
      <c r="THZ187" s="250"/>
      <c r="TIA187" s="250"/>
      <c r="TIB187" s="250"/>
      <c r="TIC187" s="250"/>
      <c r="TID187" s="250"/>
      <c r="TIE187" s="250"/>
      <c r="TIF187" s="250"/>
      <c r="TIG187" s="250"/>
      <c r="TIH187" s="250"/>
      <c r="TII187" s="250"/>
      <c r="TIJ187" s="250"/>
      <c r="TIK187" s="250"/>
      <c r="TIL187" s="250"/>
      <c r="TIM187" s="250"/>
      <c r="TIN187" s="250"/>
      <c r="TIO187" s="250"/>
      <c r="TIP187" s="250"/>
      <c r="TIQ187" s="250"/>
      <c r="TIR187" s="250"/>
      <c r="TIS187" s="250"/>
      <c r="TIT187" s="250"/>
      <c r="TIU187" s="250"/>
      <c r="TIV187" s="250"/>
      <c r="TIW187" s="250"/>
      <c r="TIX187" s="250"/>
      <c r="TIY187" s="250"/>
      <c r="TIZ187" s="250"/>
      <c r="TJA187" s="250"/>
      <c r="TJB187" s="250"/>
      <c r="TJC187" s="250"/>
      <c r="TJD187" s="250"/>
      <c r="TJE187" s="250"/>
      <c r="TJF187" s="250"/>
      <c r="TJG187" s="250"/>
      <c r="TJH187" s="250"/>
      <c r="TJI187" s="250"/>
      <c r="TJJ187" s="250"/>
      <c r="TJK187" s="250"/>
      <c r="TJL187" s="250"/>
      <c r="TJM187" s="250"/>
      <c r="TJN187" s="250"/>
      <c r="TJO187" s="250"/>
      <c r="TJP187" s="250"/>
      <c r="TJQ187" s="250"/>
      <c r="TJR187" s="250"/>
      <c r="TJS187" s="250"/>
      <c r="TJT187" s="250"/>
      <c r="TJU187" s="250"/>
      <c r="TJV187" s="250"/>
      <c r="TJW187" s="250"/>
      <c r="TJX187" s="250"/>
      <c r="TJY187" s="250"/>
      <c r="TJZ187" s="250"/>
      <c r="TKA187" s="250"/>
      <c r="TKB187" s="250"/>
      <c r="TKC187" s="250"/>
      <c r="TKD187" s="250"/>
      <c r="TKE187" s="250"/>
      <c r="TKF187" s="250"/>
      <c r="TKG187" s="250"/>
      <c r="TKH187" s="250"/>
      <c r="TKI187" s="250"/>
      <c r="TKJ187" s="250"/>
      <c r="TKK187" s="250"/>
      <c r="TKL187" s="250"/>
      <c r="TKM187" s="250"/>
      <c r="TKN187" s="250"/>
      <c r="TKO187" s="250"/>
      <c r="TKP187" s="250"/>
      <c r="TKQ187" s="250"/>
      <c r="TKR187" s="250"/>
      <c r="TKS187" s="250"/>
      <c r="TKT187" s="250"/>
      <c r="TKU187" s="250"/>
      <c r="TKV187" s="250"/>
      <c r="TKW187" s="250"/>
      <c r="TKX187" s="250"/>
      <c r="TKY187" s="250"/>
      <c r="TKZ187" s="250"/>
      <c r="TLA187" s="250"/>
      <c r="TLB187" s="250"/>
      <c r="TLC187" s="250"/>
      <c r="TLD187" s="250"/>
      <c r="TLE187" s="250"/>
      <c r="TLF187" s="250"/>
      <c r="TLG187" s="250"/>
      <c r="TLH187" s="250"/>
      <c r="TLI187" s="250"/>
      <c r="TLJ187" s="250"/>
      <c r="TLK187" s="250"/>
      <c r="TLL187" s="250"/>
      <c r="TLM187" s="250"/>
      <c r="TLN187" s="250"/>
      <c r="TLO187" s="250"/>
      <c r="TLP187" s="250"/>
      <c r="TLQ187" s="250"/>
      <c r="TLR187" s="250"/>
      <c r="TLS187" s="250"/>
      <c r="TLT187" s="250"/>
      <c r="TLU187" s="250"/>
      <c r="TLV187" s="250"/>
      <c r="TLW187" s="250"/>
      <c r="TLX187" s="250"/>
      <c r="TLY187" s="250"/>
      <c r="TLZ187" s="250"/>
      <c r="TMA187" s="250"/>
      <c r="TMB187" s="250"/>
      <c r="TMC187" s="250"/>
      <c r="TMD187" s="250"/>
      <c r="TME187" s="250"/>
      <c r="TMF187" s="250"/>
      <c r="TMG187" s="250"/>
      <c r="TMH187" s="250"/>
      <c r="TMI187" s="250"/>
      <c r="TMJ187" s="250"/>
      <c r="TMK187" s="250"/>
      <c r="TML187" s="250"/>
      <c r="TMM187" s="250"/>
      <c r="TMN187" s="250"/>
      <c r="TMO187" s="250"/>
      <c r="TMP187" s="250"/>
      <c r="TMQ187" s="250"/>
      <c r="TMR187" s="250"/>
      <c r="TMS187" s="250"/>
      <c r="TMT187" s="250"/>
      <c r="TMU187" s="250"/>
      <c r="TMV187" s="250"/>
      <c r="TMW187" s="250"/>
      <c r="TMX187" s="250"/>
      <c r="TMY187" s="250"/>
      <c r="TMZ187" s="250"/>
      <c r="TNA187" s="250"/>
      <c r="TNB187" s="250"/>
      <c r="TNC187" s="250"/>
      <c r="TND187" s="250"/>
      <c r="TNE187" s="250"/>
      <c r="TNF187" s="250"/>
      <c r="TNG187" s="250"/>
      <c r="TNH187" s="250"/>
      <c r="TNI187" s="250"/>
      <c r="TNJ187" s="250"/>
      <c r="TNK187" s="250"/>
      <c r="TNL187" s="250"/>
      <c r="TNM187" s="250"/>
      <c r="TNN187" s="250"/>
      <c r="TNO187" s="250"/>
      <c r="TNP187" s="250"/>
      <c r="TNQ187" s="250"/>
      <c r="TNR187" s="250"/>
      <c r="TNS187" s="250"/>
      <c r="TNT187" s="250"/>
      <c r="TNU187" s="250"/>
      <c r="TNV187" s="250"/>
      <c r="TNW187" s="250"/>
      <c r="TNX187" s="250"/>
      <c r="TNY187" s="250"/>
      <c r="TNZ187" s="250"/>
      <c r="TOA187" s="250"/>
      <c r="TOB187" s="250"/>
      <c r="TOC187" s="250"/>
      <c r="TOD187" s="250"/>
      <c r="TOE187" s="250"/>
      <c r="TOF187" s="250"/>
      <c r="TOG187" s="250"/>
      <c r="TOH187" s="250"/>
      <c r="TOI187" s="250"/>
      <c r="TOJ187" s="250"/>
      <c r="TOK187" s="250"/>
      <c r="TOL187" s="250"/>
      <c r="TOM187" s="250"/>
      <c r="TON187" s="250"/>
      <c r="TOO187" s="250"/>
      <c r="TOP187" s="250"/>
      <c r="TOQ187" s="250"/>
      <c r="TOR187" s="250"/>
      <c r="TOS187" s="250"/>
      <c r="TOT187" s="250"/>
      <c r="TOU187" s="250"/>
      <c r="TOV187" s="250"/>
      <c r="TOW187" s="250"/>
      <c r="TOX187" s="250"/>
      <c r="TOY187" s="250"/>
      <c r="TOZ187" s="250"/>
      <c r="TPA187" s="250"/>
      <c r="TPB187" s="250"/>
      <c r="TPC187" s="250"/>
      <c r="TPD187" s="250"/>
      <c r="TPE187" s="250"/>
      <c r="TPF187" s="250"/>
      <c r="TPG187" s="250"/>
      <c r="TPH187" s="250"/>
      <c r="TPI187" s="250"/>
      <c r="TPJ187" s="250"/>
      <c r="TPK187" s="250"/>
      <c r="TPL187" s="250"/>
      <c r="TPM187" s="250"/>
      <c r="TPN187" s="250"/>
      <c r="TPO187" s="250"/>
      <c r="TPP187" s="250"/>
      <c r="TPQ187" s="250"/>
      <c r="TPR187" s="250"/>
      <c r="TPS187" s="250"/>
      <c r="TPT187" s="250"/>
      <c r="TPU187" s="250"/>
      <c r="TPV187" s="250"/>
      <c r="TPW187" s="250"/>
      <c r="TPX187" s="250"/>
      <c r="TPY187" s="250"/>
      <c r="TPZ187" s="250"/>
      <c r="TQA187" s="250"/>
      <c r="TQB187" s="250"/>
      <c r="TQC187" s="250"/>
      <c r="TQD187" s="250"/>
      <c r="TQE187" s="250"/>
      <c r="TQF187" s="250"/>
      <c r="TQG187" s="250"/>
      <c r="TQH187" s="250"/>
      <c r="TQI187" s="250"/>
      <c r="TQJ187" s="250"/>
      <c r="TQK187" s="250"/>
      <c r="TQL187" s="250"/>
      <c r="TQM187" s="250"/>
      <c r="TQN187" s="250"/>
      <c r="TQO187" s="250"/>
      <c r="TQP187" s="250"/>
      <c r="TQQ187" s="250"/>
      <c r="TQR187" s="250"/>
      <c r="TQS187" s="250"/>
      <c r="TQT187" s="250"/>
      <c r="TQU187" s="250"/>
      <c r="TQV187" s="250"/>
      <c r="TQW187" s="250"/>
      <c r="TQX187" s="250"/>
      <c r="TQY187" s="250"/>
      <c r="TQZ187" s="250"/>
      <c r="TRA187" s="250"/>
      <c r="TRB187" s="250"/>
      <c r="TRC187" s="250"/>
      <c r="TRD187" s="250"/>
      <c r="TRE187" s="250"/>
      <c r="TRF187" s="250"/>
      <c r="TRG187" s="250"/>
      <c r="TRH187" s="250"/>
      <c r="TRI187" s="250"/>
      <c r="TRJ187" s="250"/>
      <c r="TRK187" s="250"/>
      <c r="TRL187" s="250"/>
      <c r="TRM187" s="250"/>
      <c r="TRN187" s="250"/>
      <c r="TRO187" s="250"/>
      <c r="TRP187" s="250"/>
      <c r="TRQ187" s="250"/>
      <c r="TRR187" s="250"/>
      <c r="TRS187" s="250"/>
      <c r="TRT187" s="250"/>
      <c r="TRU187" s="250"/>
      <c r="TRV187" s="250"/>
      <c r="TRW187" s="250"/>
      <c r="TRX187" s="250"/>
      <c r="TRY187" s="250"/>
      <c r="TRZ187" s="250"/>
      <c r="TSA187" s="250"/>
      <c r="TSB187" s="250"/>
      <c r="TSC187" s="250"/>
      <c r="TSD187" s="250"/>
      <c r="TSE187" s="250"/>
      <c r="TSF187" s="250"/>
      <c r="TSG187" s="250"/>
      <c r="TSH187" s="250"/>
      <c r="TSI187" s="250"/>
      <c r="TSJ187" s="250"/>
      <c r="TSK187" s="250"/>
      <c r="TSL187" s="250"/>
      <c r="TSM187" s="250"/>
      <c r="TSN187" s="250"/>
      <c r="TSO187" s="250"/>
      <c r="TSP187" s="250"/>
      <c r="TSQ187" s="250"/>
      <c r="TSR187" s="250"/>
      <c r="TSS187" s="250"/>
      <c r="TST187" s="250"/>
      <c r="TSU187" s="250"/>
      <c r="TSV187" s="250"/>
      <c r="TSW187" s="250"/>
      <c r="TSX187" s="250"/>
      <c r="TSY187" s="250"/>
      <c r="TSZ187" s="250"/>
      <c r="TTA187" s="250"/>
      <c r="TTB187" s="250"/>
      <c r="TTC187" s="250"/>
      <c r="TTD187" s="250"/>
      <c r="TTE187" s="250"/>
      <c r="TTF187" s="250"/>
      <c r="TTG187" s="250"/>
      <c r="TTH187" s="250"/>
      <c r="TTI187" s="250"/>
      <c r="TTJ187" s="250"/>
      <c r="TTK187" s="250"/>
      <c r="TTL187" s="250"/>
      <c r="TTM187" s="250"/>
      <c r="TTN187" s="250"/>
      <c r="TTO187" s="250"/>
      <c r="TTP187" s="250"/>
      <c r="TTQ187" s="250"/>
      <c r="TTR187" s="250"/>
      <c r="TTS187" s="250"/>
      <c r="TTT187" s="250"/>
      <c r="TTU187" s="250"/>
      <c r="TTV187" s="250"/>
      <c r="TTW187" s="250"/>
      <c r="TTX187" s="250"/>
      <c r="TTY187" s="250"/>
      <c r="TTZ187" s="250"/>
      <c r="TUA187" s="250"/>
      <c r="TUB187" s="250"/>
      <c r="TUC187" s="250"/>
      <c r="TUD187" s="250"/>
      <c r="TUE187" s="250"/>
      <c r="TUF187" s="250"/>
      <c r="TUG187" s="250"/>
      <c r="TUH187" s="250"/>
      <c r="TUI187" s="250"/>
      <c r="TUJ187" s="250"/>
      <c r="TUK187" s="250"/>
      <c r="TUL187" s="250"/>
      <c r="TUM187" s="250"/>
      <c r="TUN187" s="250"/>
      <c r="TUO187" s="250"/>
      <c r="TUP187" s="250"/>
      <c r="TUQ187" s="250"/>
      <c r="TUR187" s="250"/>
      <c r="TUS187" s="250"/>
      <c r="TUT187" s="250"/>
      <c r="TUU187" s="250"/>
      <c r="TUV187" s="250"/>
      <c r="TUW187" s="250"/>
      <c r="TUX187" s="250"/>
      <c r="TUY187" s="250"/>
      <c r="TUZ187" s="250"/>
      <c r="TVA187" s="250"/>
      <c r="TVB187" s="250"/>
      <c r="TVC187" s="250"/>
      <c r="TVD187" s="250"/>
      <c r="TVE187" s="250"/>
      <c r="TVF187" s="250"/>
      <c r="TVG187" s="250"/>
      <c r="TVH187" s="250"/>
      <c r="TVI187" s="250"/>
      <c r="TVJ187" s="250"/>
      <c r="TVK187" s="250"/>
      <c r="TVL187" s="250"/>
      <c r="TVM187" s="250"/>
      <c r="TVN187" s="250"/>
      <c r="TVO187" s="250"/>
      <c r="TVP187" s="250"/>
      <c r="TVQ187" s="250"/>
      <c r="TVR187" s="250"/>
      <c r="TVS187" s="250"/>
      <c r="TVT187" s="250"/>
      <c r="TVU187" s="250"/>
      <c r="TVV187" s="250"/>
      <c r="TVW187" s="250"/>
      <c r="TVX187" s="250"/>
      <c r="TVY187" s="250"/>
      <c r="TVZ187" s="250"/>
      <c r="TWA187" s="250"/>
      <c r="TWB187" s="250"/>
      <c r="TWC187" s="250"/>
      <c r="TWD187" s="250"/>
      <c r="TWE187" s="250"/>
      <c r="TWF187" s="250"/>
      <c r="TWG187" s="250"/>
      <c r="TWH187" s="250"/>
      <c r="TWI187" s="250"/>
      <c r="TWJ187" s="250"/>
      <c r="TWK187" s="250"/>
      <c r="TWL187" s="250"/>
      <c r="TWM187" s="250"/>
      <c r="TWN187" s="250"/>
      <c r="TWO187" s="250"/>
      <c r="TWP187" s="250"/>
      <c r="TWQ187" s="250"/>
      <c r="TWR187" s="250"/>
      <c r="TWS187" s="250"/>
      <c r="TWT187" s="250"/>
      <c r="TWU187" s="250"/>
      <c r="TWV187" s="250"/>
      <c r="TWW187" s="250"/>
      <c r="TWX187" s="250"/>
      <c r="TWY187" s="250"/>
      <c r="TWZ187" s="250"/>
      <c r="TXA187" s="250"/>
      <c r="TXB187" s="250"/>
      <c r="TXC187" s="250"/>
      <c r="TXD187" s="250"/>
      <c r="TXE187" s="250"/>
      <c r="TXF187" s="250"/>
      <c r="TXG187" s="250"/>
      <c r="TXH187" s="250"/>
      <c r="TXI187" s="250"/>
      <c r="TXJ187" s="250"/>
      <c r="TXK187" s="250"/>
      <c r="TXL187" s="250"/>
      <c r="TXM187" s="250"/>
      <c r="TXN187" s="250"/>
      <c r="TXO187" s="250"/>
      <c r="TXP187" s="250"/>
      <c r="TXQ187" s="250"/>
      <c r="TXR187" s="250"/>
      <c r="TXS187" s="250"/>
      <c r="TXT187" s="250"/>
      <c r="TXU187" s="250"/>
      <c r="TXV187" s="250"/>
      <c r="TXW187" s="250"/>
      <c r="TXX187" s="250"/>
      <c r="TXY187" s="250"/>
      <c r="TXZ187" s="250"/>
      <c r="TYA187" s="250"/>
      <c r="TYB187" s="250"/>
      <c r="TYC187" s="250"/>
      <c r="TYD187" s="250"/>
      <c r="TYE187" s="250"/>
      <c r="TYF187" s="250"/>
      <c r="TYG187" s="250"/>
      <c r="TYH187" s="250"/>
      <c r="TYI187" s="250"/>
      <c r="TYJ187" s="250"/>
      <c r="TYK187" s="250"/>
      <c r="TYL187" s="250"/>
      <c r="TYM187" s="250"/>
      <c r="TYN187" s="250"/>
      <c r="TYO187" s="250"/>
      <c r="TYP187" s="250"/>
      <c r="TYQ187" s="250"/>
      <c r="TYR187" s="250"/>
      <c r="TYS187" s="250"/>
      <c r="TYT187" s="250"/>
      <c r="TYU187" s="250"/>
      <c r="TYV187" s="250"/>
      <c r="TYW187" s="250"/>
      <c r="TYX187" s="250"/>
      <c r="TYY187" s="250"/>
      <c r="TYZ187" s="250"/>
      <c r="TZA187" s="250"/>
      <c r="TZB187" s="250"/>
      <c r="TZC187" s="250"/>
      <c r="TZD187" s="250"/>
      <c r="TZE187" s="250"/>
      <c r="TZF187" s="250"/>
      <c r="TZG187" s="250"/>
      <c r="TZH187" s="250"/>
      <c r="TZI187" s="250"/>
      <c r="TZJ187" s="250"/>
      <c r="TZK187" s="250"/>
      <c r="TZL187" s="250"/>
      <c r="TZM187" s="250"/>
      <c r="TZN187" s="250"/>
      <c r="TZO187" s="250"/>
      <c r="TZP187" s="250"/>
      <c r="TZQ187" s="250"/>
      <c r="TZR187" s="250"/>
      <c r="TZS187" s="250"/>
      <c r="TZT187" s="250"/>
      <c r="TZU187" s="250"/>
      <c r="TZV187" s="250"/>
      <c r="TZW187" s="250"/>
      <c r="TZX187" s="250"/>
      <c r="TZY187" s="250"/>
      <c r="TZZ187" s="250"/>
      <c r="UAA187" s="250"/>
      <c r="UAB187" s="250"/>
      <c r="UAC187" s="250"/>
      <c r="UAD187" s="250"/>
      <c r="UAE187" s="250"/>
      <c r="UAF187" s="250"/>
      <c r="UAG187" s="250"/>
      <c r="UAH187" s="250"/>
      <c r="UAI187" s="250"/>
      <c r="UAJ187" s="250"/>
      <c r="UAK187" s="250"/>
      <c r="UAL187" s="250"/>
      <c r="UAM187" s="250"/>
      <c r="UAN187" s="250"/>
      <c r="UAO187" s="250"/>
      <c r="UAP187" s="250"/>
      <c r="UAQ187" s="250"/>
      <c r="UAR187" s="250"/>
      <c r="UAS187" s="250"/>
      <c r="UAT187" s="250"/>
      <c r="UAU187" s="250"/>
      <c r="UAV187" s="250"/>
      <c r="UAW187" s="250"/>
      <c r="UAX187" s="250"/>
      <c r="UAY187" s="250"/>
      <c r="UAZ187" s="250"/>
      <c r="UBA187" s="250"/>
      <c r="UBB187" s="250"/>
      <c r="UBC187" s="250"/>
      <c r="UBD187" s="250"/>
      <c r="UBE187" s="250"/>
      <c r="UBF187" s="250"/>
      <c r="UBG187" s="250"/>
      <c r="UBH187" s="250"/>
      <c r="UBI187" s="250"/>
      <c r="UBJ187" s="250"/>
      <c r="UBK187" s="250"/>
      <c r="UBL187" s="250"/>
      <c r="UBM187" s="250"/>
      <c r="UBN187" s="250"/>
      <c r="UBO187" s="250"/>
      <c r="UBP187" s="250"/>
      <c r="UBQ187" s="250"/>
      <c r="UBR187" s="250"/>
      <c r="UBS187" s="250"/>
      <c r="UBT187" s="250"/>
      <c r="UBU187" s="250"/>
      <c r="UBV187" s="250"/>
      <c r="UBW187" s="250"/>
      <c r="UBX187" s="250"/>
      <c r="UBY187" s="250"/>
      <c r="UBZ187" s="250"/>
      <c r="UCA187" s="250"/>
      <c r="UCB187" s="250"/>
      <c r="UCC187" s="250"/>
      <c r="UCD187" s="250"/>
      <c r="UCE187" s="250"/>
      <c r="UCF187" s="250"/>
      <c r="UCG187" s="250"/>
      <c r="UCH187" s="250"/>
      <c r="UCI187" s="250"/>
      <c r="UCJ187" s="250"/>
      <c r="UCK187" s="250"/>
      <c r="UCL187" s="250"/>
      <c r="UCM187" s="250"/>
      <c r="UCN187" s="250"/>
      <c r="UCO187" s="250"/>
      <c r="UCP187" s="250"/>
      <c r="UCQ187" s="250"/>
      <c r="UCR187" s="250"/>
      <c r="UCS187" s="250"/>
      <c r="UCT187" s="250"/>
      <c r="UCU187" s="250"/>
      <c r="UCV187" s="250"/>
      <c r="UCW187" s="250"/>
      <c r="UCX187" s="250"/>
      <c r="UCY187" s="250"/>
      <c r="UCZ187" s="250"/>
      <c r="UDA187" s="250"/>
      <c r="UDB187" s="250"/>
      <c r="UDC187" s="250"/>
      <c r="UDD187" s="250"/>
      <c r="UDE187" s="250"/>
      <c r="UDF187" s="250"/>
      <c r="UDG187" s="250"/>
      <c r="UDH187" s="250"/>
      <c r="UDI187" s="250"/>
      <c r="UDJ187" s="250"/>
      <c r="UDK187" s="250"/>
      <c r="UDL187" s="250"/>
      <c r="UDM187" s="250"/>
      <c r="UDN187" s="250"/>
      <c r="UDO187" s="250"/>
      <c r="UDP187" s="250"/>
      <c r="UDQ187" s="250"/>
      <c r="UDR187" s="250"/>
      <c r="UDS187" s="250"/>
      <c r="UDT187" s="250"/>
      <c r="UDU187" s="250"/>
      <c r="UDV187" s="250"/>
      <c r="UDW187" s="250"/>
      <c r="UDX187" s="250"/>
      <c r="UDY187" s="250"/>
      <c r="UDZ187" s="250"/>
      <c r="UEA187" s="250"/>
      <c r="UEB187" s="250"/>
      <c r="UEC187" s="250"/>
      <c r="UED187" s="250"/>
      <c r="UEE187" s="250"/>
      <c r="UEF187" s="250"/>
      <c r="UEG187" s="250"/>
      <c r="UEH187" s="250"/>
      <c r="UEI187" s="250"/>
      <c r="UEJ187" s="250"/>
      <c r="UEK187" s="250"/>
      <c r="UEL187" s="250"/>
      <c r="UEM187" s="250"/>
      <c r="UEN187" s="250"/>
      <c r="UEO187" s="250"/>
      <c r="UEP187" s="250"/>
      <c r="UEQ187" s="250"/>
      <c r="UER187" s="250"/>
      <c r="UES187" s="250"/>
      <c r="UET187" s="250"/>
      <c r="UEU187" s="250"/>
      <c r="UEV187" s="250"/>
      <c r="UEW187" s="250"/>
      <c r="UEX187" s="250"/>
      <c r="UEY187" s="250"/>
      <c r="UEZ187" s="250"/>
      <c r="UFA187" s="250"/>
      <c r="UFB187" s="250"/>
      <c r="UFC187" s="250"/>
      <c r="UFD187" s="250"/>
      <c r="UFE187" s="250"/>
      <c r="UFF187" s="250"/>
      <c r="UFG187" s="250"/>
      <c r="UFH187" s="250"/>
      <c r="UFI187" s="250"/>
      <c r="UFJ187" s="250"/>
      <c r="UFK187" s="250"/>
      <c r="UFL187" s="250"/>
      <c r="UFM187" s="250"/>
      <c r="UFN187" s="250"/>
      <c r="UFO187" s="250"/>
      <c r="UFP187" s="250"/>
      <c r="UFQ187" s="250"/>
      <c r="UFR187" s="250"/>
      <c r="UFS187" s="250"/>
      <c r="UFT187" s="250"/>
      <c r="UFU187" s="250"/>
      <c r="UFV187" s="250"/>
      <c r="UFW187" s="250"/>
      <c r="UFX187" s="250"/>
      <c r="UFY187" s="250"/>
      <c r="UFZ187" s="250"/>
      <c r="UGA187" s="250"/>
      <c r="UGB187" s="250"/>
      <c r="UGC187" s="250"/>
      <c r="UGD187" s="250"/>
      <c r="UGE187" s="250"/>
      <c r="UGF187" s="250"/>
      <c r="UGG187" s="250"/>
      <c r="UGH187" s="250"/>
      <c r="UGI187" s="250"/>
      <c r="UGJ187" s="250"/>
      <c r="UGK187" s="250"/>
      <c r="UGL187" s="250"/>
      <c r="UGM187" s="250"/>
      <c r="UGN187" s="250"/>
      <c r="UGO187" s="250"/>
      <c r="UGP187" s="250"/>
      <c r="UGQ187" s="250"/>
      <c r="UGR187" s="250"/>
      <c r="UGS187" s="250"/>
      <c r="UGT187" s="250"/>
      <c r="UGU187" s="250"/>
      <c r="UGV187" s="250"/>
      <c r="UGW187" s="250"/>
      <c r="UGX187" s="250"/>
      <c r="UGY187" s="250"/>
      <c r="UGZ187" s="250"/>
      <c r="UHA187" s="250"/>
      <c r="UHB187" s="250"/>
      <c r="UHC187" s="250"/>
      <c r="UHD187" s="250"/>
      <c r="UHE187" s="250"/>
      <c r="UHF187" s="250"/>
      <c r="UHG187" s="250"/>
      <c r="UHH187" s="250"/>
      <c r="UHI187" s="250"/>
      <c r="UHJ187" s="250"/>
      <c r="UHK187" s="250"/>
      <c r="UHL187" s="250"/>
      <c r="UHM187" s="250"/>
      <c r="UHN187" s="250"/>
      <c r="UHO187" s="250"/>
      <c r="UHP187" s="250"/>
      <c r="UHQ187" s="250"/>
      <c r="UHR187" s="250"/>
      <c r="UHS187" s="250"/>
      <c r="UHT187" s="250"/>
      <c r="UHU187" s="250"/>
      <c r="UHV187" s="250"/>
      <c r="UHW187" s="250"/>
      <c r="UHX187" s="250"/>
      <c r="UHY187" s="250"/>
      <c r="UHZ187" s="250"/>
      <c r="UIA187" s="250"/>
      <c r="UIB187" s="250"/>
      <c r="UIC187" s="250"/>
      <c r="UID187" s="250"/>
      <c r="UIE187" s="250"/>
      <c r="UIF187" s="250"/>
      <c r="UIG187" s="250"/>
      <c r="UIH187" s="250"/>
      <c r="UII187" s="250"/>
      <c r="UIJ187" s="250"/>
      <c r="UIK187" s="250"/>
      <c r="UIL187" s="250"/>
      <c r="UIM187" s="250"/>
      <c r="UIN187" s="250"/>
      <c r="UIO187" s="250"/>
      <c r="UIP187" s="250"/>
      <c r="UIQ187" s="250"/>
      <c r="UIR187" s="250"/>
      <c r="UIS187" s="250"/>
      <c r="UIT187" s="250"/>
      <c r="UIU187" s="250"/>
      <c r="UIV187" s="250"/>
      <c r="UIW187" s="250"/>
      <c r="UIX187" s="250"/>
      <c r="UIY187" s="250"/>
      <c r="UIZ187" s="250"/>
      <c r="UJA187" s="250"/>
      <c r="UJB187" s="250"/>
      <c r="UJC187" s="250"/>
      <c r="UJD187" s="250"/>
      <c r="UJE187" s="250"/>
      <c r="UJF187" s="250"/>
      <c r="UJG187" s="250"/>
      <c r="UJH187" s="250"/>
      <c r="UJI187" s="250"/>
      <c r="UJJ187" s="250"/>
      <c r="UJK187" s="250"/>
      <c r="UJL187" s="250"/>
      <c r="UJM187" s="250"/>
      <c r="UJN187" s="250"/>
      <c r="UJO187" s="250"/>
      <c r="UJP187" s="250"/>
      <c r="UJQ187" s="250"/>
      <c r="UJR187" s="250"/>
      <c r="UJS187" s="250"/>
      <c r="UJT187" s="250"/>
      <c r="UJU187" s="250"/>
      <c r="UJV187" s="250"/>
      <c r="UJW187" s="250"/>
      <c r="UJX187" s="250"/>
      <c r="UJY187" s="250"/>
      <c r="UJZ187" s="250"/>
      <c r="UKA187" s="250"/>
      <c r="UKB187" s="250"/>
      <c r="UKC187" s="250"/>
      <c r="UKD187" s="250"/>
      <c r="UKE187" s="250"/>
      <c r="UKF187" s="250"/>
      <c r="UKG187" s="250"/>
      <c r="UKH187" s="250"/>
      <c r="UKI187" s="250"/>
      <c r="UKJ187" s="250"/>
      <c r="UKK187" s="250"/>
      <c r="UKL187" s="250"/>
      <c r="UKM187" s="250"/>
      <c r="UKN187" s="250"/>
      <c r="UKO187" s="250"/>
      <c r="UKP187" s="250"/>
      <c r="UKQ187" s="250"/>
      <c r="UKR187" s="250"/>
      <c r="UKS187" s="250"/>
      <c r="UKT187" s="250"/>
      <c r="UKU187" s="250"/>
      <c r="UKV187" s="250"/>
      <c r="UKW187" s="250"/>
      <c r="UKX187" s="250"/>
      <c r="UKY187" s="250"/>
      <c r="UKZ187" s="250"/>
      <c r="ULA187" s="250"/>
      <c r="ULB187" s="250"/>
      <c r="ULC187" s="250"/>
      <c r="ULD187" s="250"/>
      <c r="ULE187" s="250"/>
      <c r="ULF187" s="250"/>
      <c r="ULG187" s="250"/>
      <c r="ULH187" s="250"/>
      <c r="ULI187" s="250"/>
      <c r="ULJ187" s="250"/>
      <c r="ULK187" s="250"/>
      <c r="ULL187" s="250"/>
      <c r="ULM187" s="250"/>
      <c r="ULN187" s="250"/>
      <c r="ULO187" s="250"/>
      <c r="ULP187" s="250"/>
      <c r="ULQ187" s="250"/>
      <c r="ULR187" s="250"/>
      <c r="ULS187" s="250"/>
      <c r="ULT187" s="250"/>
      <c r="ULU187" s="250"/>
      <c r="ULV187" s="250"/>
      <c r="ULW187" s="250"/>
      <c r="ULX187" s="250"/>
      <c r="ULY187" s="250"/>
      <c r="ULZ187" s="250"/>
      <c r="UMA187" s="250"/>
      <c r="UMB187" s="250"/>
      <c r="UMC187" s="250"/>
      <c r="UMD187" s="250"/>
      <c r="UME187" s="250"/>
      <c r="UMF187" s="250"/>
      <c r="UMG187" s="250"/>
      <c r="UMH187" s="250"/>
      <c r="UMI187" s="250"/>
      <c r="UMJ187" s="250"/>
      <c r="UMK187" s="250"/>
      <c r="UML187" s="250"/>
      <c r="UMM187" s="250"/>
      <c r="UMN187" s="250"/>
      <c r="UMO187" s="250"/>
      <c r="UMP187" s="250"/>
      <c r="UMQ187" s="250"/>
      <c r="UMR187" s="250"/>
      <c r="UMS187" s="250"/>
      <c r="UMT187" s="250"/>
      <c r="UMU187" s="250"/>
      <c r="UMV187" s="250"/>
      <c r="UMW187" s="250"/>
      <c r="UMX187" s="250"/>
      <c r="UMY187" s="250"/>
      <c r="UMZ187" s="250"/>
      <c r="UNA187" s="250"/>
      <c r="UNB187" s="250"/>
      <c r="UNC187" s="250"/>
      <c r="UND187" s="250"/>
      <c r="UNE187" s="250"/>
      <c r="UNF187" s="250"/>
      <c r="UNG187" s="250"/>
      <c r="UNH187" s="250"/>
      <c r="UNI187" s="250"/>
      <c r="UNJ187" s="250"/>
      <c r="UNK187" s="250"/>
      <c r="UNL187" s="250"/>
      <c r="UNM187" s="250"/>
      <c r="UNN187" s="250"/>
      <c r="UNO187" s="250"/>
      <c r="UNP187" s="250"/>
      <c r="UNQ187" s="250"/>
      <c r="UNR187" s="250"/>
      <c r="UNS187" s="250"/>
      <c r="UNT187" s="250"/>
      <c r="UNU187" s="250"/>
      <c r="UNV187" s="250"/>
      <c r="UNW187" s="250"/>
      <c r="UNX187" s="250"/>
      <c r="UNY187" s="250"/>
      <c r="UNZ187" s="250"/>
      <c r="UOA187" s="250"/>
      <c r="UOB187" s="250"/>
      <c r="UOC187" s="250"/>
      <c r="UOD187" s="250"/>
      <c r="UOE187" s="250"/>
      <c r="UOF187" s="250"/>
      <c r="UOG187" s="250"/>
      <c r="UOH187" s="250"/>
      <c r="UOI187" s="250"/>
      <c r="UOJ187" s="250"/>
      <c r="UOK187" s="250"/>
      <c r="UOL187" s="250"/>
      <c r="UOM187" s="250"/>
      <c r="UON187" s="250"/>
      <c r="UOO187" s="250"/>
      <c r="UOP187" s="250"/>
      <c r="UOQ187" s="250"/>
      <c r="UOR187" s="250"/>
      <c r="UOS187" s="250"/>
      <c r="UOT187" s="250"/>
      <c r="UOU187" s="250"/>
      <c r="UOV187" s="250"/>
      <c r="UOW187" s="250"/>
      <c r="UOX187" s="250"/>
      <c r="UOY187" s="250"/>
      <c r="UOZ187" s="250"/>
      <c r="UPA187" s="250"/>
      <c r="UPB187" s="250"/>
      <c r="UPC187" s="250"/>
      <c r="UPD187" s="250"/>
      <c r="UPE187" s="250"/>
      <c r="UPF187" s="250"/>
      <c r="UPG187" s="250"/>
      <c r="UPH187" s="250"/>
      <c r="UPI187" s="250"/>
      <c r="UPJ187" s="250"/>
      <c r="UPK187" s="250"/>
      <c r="UPL187" s="250"/>
      <c r="UPM187" s="250"/>
      <c r="UPN187" s="250"/>
      <c r="UPO187" s="250"/>
      <c r="UPP187" s="250"/>
      <c r="UPQ187" s="250"/>
      <c r="UPR187" s="250"/>
      <c r="UPS187" s="250"/>
      <c r="UPT187" s="250"/>
      <c r="UPU187" s="250"/>
      <c r="UPV187" s="250"/>
      <c r="UPW187" s="250"/>
      <c r="UPX187" s="250"/>
      <c r="UPY187" s="250"/>
      <c r="UPZ187" s="250"/>
      <c r="UQA187" s="250"/>
      <c r="UQB187" s="250"/>
      <c r="UQC187" s="250"/>
      <c r="UQD187" s="250"/>
      <c r="UQE187" s="250"/>
      <c r="UQF187" s="250"/>
      <c r="UQG187" s="250"/>
      <c r="UQH187" s="250"/>
      <c r="UQI187" s="250"/>
      <c r="UQJ187" s="250"/>
      <c r="UQK187" s="250"/>
      <c r="UQL187" s="250"/>
      <c r="UQM187" s="250"/>
      <c r="UQN187" s="250"/>
      <c r="UQO187" s="250"/>
      <c r="UQP187" s="250"/>
      <c r="UQQ187" s="250"/>
      <c r="UQR187" s="250"/>
      <c r="UQS187" s="250"/>
      <c r="UQT187" s="250"/>
      <c r="UQU187" s="250"/>
      <c r="UQV187" s="250"/>
      <c r="UQW187" s="250"/>
      <c r="UQX187" s="250"/>
      <c r="UQY187" s="250"/>
      <c r="UQZ187" s="250"/>
      <c r="URA187" s="250"/>
      <c r="URB187" s="250"/>
      <c r="URC187" s="250"/>
      <c r="URD187" s="250"/>
      <c r="URE187" s="250"/>
      <c r="URF187" s="250"/>
      <c r="URG187" s="250"/>
      <c r="URH187" s="250"/>
      <c r="URI187" s="250"/>
      <c r="URJ187" s="250"/>
      <c r="URK187" s="250"/>
      <c r="URL187" s="250"/>
      <c r="URM187" s="250"/>
      <c r="URN187" s="250"/>
      <c r="URO187" s="250"/>
      <c r="URP187" s="250"/>
      <c r="URQ187" s="250"/>
      <c r="URR187" s="250"/>
      <c r="URS187" s="250"/>
      <c r="URT187" s="250"/>
      <c r="URU187" s="250"/>
      <c r="URV187" s="250"/>
      <c r="URW187" s="250"/>
      <c r="URX187" s="250"/>
      <c r="URY187" s="250"/>
      <c r="URZ187" s="250"/>
      <c r="USA187" s="250"/>
      <c r="USB187" s="250"/>
      <c r="USC187" s="250"/>
      <c r="USD187" s="250"/>
      <c r="USE187" s="250"/>
      <c r="USF187" s="250"/>
      <c r="USG187" s="250"/>
      <c r="USH187" s="250"/>
      <c r="USI187" s="250"/>
      <c r="USJ187" s="250"/>
      <c r="USK187" s="250"/>
      <c r="USL187" s="250"/>
      <c r="USM187" s="250"/>
      <c r="USN187" s="250"/>
      <c r="USO187" s="250"/>
      <c r="USP187" s="250"/>
      <c r="USQ187" s="250"/>
      <c r="USR187" s="250"/>
      <c r="USS187" s="250"/>
      <c r="UST187" s="250"/>
      <c r="USU187" s="250"/>
      <c r="USV187" s="250"/>
      <c r="USW187" s="250"/>
      <c r="USX187" s="250"/>
      <c r="USY187" s="250"/>
      <c r="USZ187" s="250"/>
      <c r="UTA187" s="250"/>
      <c r="UTB187" s="250"/>
      <c r="UTC187" s="250"/>
      <c r="UTD187" s="250"/>
      <c r="UTE187" s="250"/>
      <c r="UTF187" s="250"/>
      <c r="UTG187" s="250"/>
      <c r="UTH187" s="250"/>
      <c r="UTI187" s="250"/>
      <c r="UTJ187" s="250"/>
      <c r="UTK187" s="250"/>
      <c r="UTL187" s="250"/>
      <c r="UTM187" s="250"/>
      <c r="UTN187" s="250"/>
      <c r="UTO187" s="250"/>
      <c r="UTP187" s="250"/>
      <c r="UTQ187" s="250"/>
      <c r="UTR187" s="250"/>
      <c r="UTS187" s="250"/>
      <c r="UTT187" s="250"/>
      <c r="UTU187" s="250"/>
      <c r="UTV187" s="250"/>
      <c r="UTW187" s="250"/>
      <c r="UTX187" s="250"/>
      <c r="UTY187" s="250"/>
      <c r="UTZ187" s="250"/>
      <c r="UUA187" s="250"/>
      <c r="UUB187" s="250"/>
      <c r="UUC187" s="250"/>
      <c r="UUD187" s="250"/>
      <c r="UUE187" s="250"/>
      <c r="UUF187" s="250"/>
      <c r="UUG187" s="250"/>
      <c r="UUH187" s="250"/>
      <c r="UUI187" s="250"/>
      <c r="UUJ187" s="250"/>
      <c r="UUK187" s="250"/>
      <c r="UUL187" s="250"/>
      <c r="UUM187" s="250"/>
      <c r="UUN187" s="250"/>
      <c r="UUO187" s="250"/>
      <c r="UUP187" s="250"/>
      <c r="UUQ187" s="250"/>
      <c r="UUR187" s="250"/>
      <c r="UUS187" s="250"/>
      <c r="UUT187" s="250"/>
      <c r="UUU187" s="250"/>
      <c r="UUV187" s="250"/>
      <c r="UUW187" s="250"/>
      <c r="UUX187" s="250"/>
      <c r="UUY187" s="250"/>
      <c r="UUZ187" s="250"/>
      <c r="UVA187" s="250"/>
      <c r="UVB187" s="250"/>
      <c r="UVC187" s="250"/>
      <c r="UVD187" s="250"/>
      <c r="UVE187" s="250"/>
      <c r="UVF187" s="250"/>
      <c r="UVG187" s="250"/>
      <c r="UVH187" s="250"/>
      <c r="UVI187" s="250"/>
      <c r="UVJ187" s="250"/>
      <c r="UVK187" s="250"/>
      <c r="UVL187" s="250"/>
      <c r="UVM187" s="250"/>
      <c r="UVN187" s="250"/>
      <c r="UVO187" s="250"/>
      <c r="UVP187" s="250"/>
      <c r="UVQ187" s="250"/>
      <c r="UVR187" s="250"/>
      <c r="UVS187" s="250"/>
      <c r="UVT187" s="250"/>
      <c r="UVU187" s="250"/>
      <c r="UVV187" s="250"/>
      <c r="UVW187" s="250"/>
      <c r="UVX187" s="250"/>
      <c r="UVY187" s="250"/>
      <c r="UVZ187" s="250"/>
      <c r="UWA187" s="250"/>
      <c r="UWB187" s="250"/>
      <c r="UWC187" s="250"/>
      <c r="UWD187" s="250"/>
      <c r="UWE187" s="250"/>
      <c r="UWF187" s="250"/>
      <c r="UWG187" s="250"/>
      <c r="UWH187" s="250"/>
      <c r="UWI187" s="250"/>
      <c r="UWJ187" s="250"/>
      <c r="UWK187" s="250"/>
      <c r="UWL187" s="250"/>
      <c r="UWM187" s="250"/>
      <c r="UWN187" s="250"/>
      <c r="UWO187" s="250"/>
      <c r="UWP187" s="250"/>
      <c r="UWQ187" s="250"/>
      <c r="UWR187" s="250"/>
      <c r="UWS187" s="250"/>
      <c r="UWT187" s="250"/>
      <c r="UWU187" s="250"/>
      <c r="UWV187" s="250"/>
      <c r="UWW187" s="250"/>
      <c r="UWX187" s="250"/>
      <c r="UWY187" s="250"/>
      <c r="UWZ187" s="250"/>
      <c r="UXA187" s="250"/>
      <c r="UXB187" s="250"/>
      <c r="UXC187" s="250"/>
      <c r="UXD187" s="250"/>
      <c r="UXE187" s="250"/>
      <c r="UXF187" s="250"/>
      <c r="UXG187" s="250"/>
      <c r="UXH187" s="250"/>
      <c r="UXI187" s="250"/>
      <c r="UXJ187" s="250"/>
      <c r="UXK187" s="250"/>
      <c r="UXL187" s="250"/>
      <c r="UXM187" s="250"/>
      <c r="UXN187" s="250"/>
      <c r="UXO187" s="250"/>
      <c r="UXP187" s="250"/>
      <c r="UXQ187" s="250"/>
      <c r="UXR187" s="250"/>
      <c r="UXS187" s="250"/>
      <c r="UXT187" s="250"/>
      <c r="UXU187" s="250"/>
      <c r="UXV187" s="250"/>
      <c r="UXW187" s="250"/>
      <c r="UXX187" s="250"/>
      <c r="UXY187" s="250"/>
      <c r="UXZ187" s="250"/>
      <c r="UYA187" s="250"/>
      <c r="UYB187" s="250"/>
      <c r="UYC187" s="250"/>
      <c r="UYD187" s="250"/>
      <c r="UYE187" s="250"/>
      <c r="UYF187" s="250"/>
      <c r="UYG187" s="250"/>
      <c r="UYH187" s="250"/>
      <c r="UYI187" s="250"/>
      <c r="UYJ187" s="250"/>
      <c r="UYK187" s="250"/>
      <c r="UYL187" s="250"/>
      <c r="UYM187" s="250"/>
      <c r="UYN187" s="250"/>
      <c r="UYO187" s="250"/>
      <c r="UYP187" s="250"/>
      <c r="UYQ187" s="250"/>
      <c r="UYR187" s="250"/>
      <c r="UYS187" s="250"/>
      <c r="UYT187" s="250"/>
      <c r="UYU187" s="250"/>
      <c r="UYV187" s="250"/>
      <c r="UYW187" s="250"/>
      <c r="UYX187" s="250"/>
      <c r="UYY187" s="250"/>
      <c r="UYZ187" s="250"/>
      <c r="UZA187" s="250"/>
      <c r="UZB187" s="250"/>
      <c r="UZC187" s="250"/>
      <c r="UZD187" s="250"/>
      <c r="UZE187" s="250"/>
      <c r="UZF187" s="250"/>
      <c r="UZG187" s="250"/>
      <c r="UZH187" s="250"/>
      <c r="UZI187" s="250"/>
      <c r="UZJ187" s="250"/>
      <c r="UZK187" s="250"/>
      <c r="UZL187" s="250"/>
      <c r="UZM187" s="250"/>
      <c r="UZN187" s="250"/>
      <c r="UZO187" s="250"/>
      <c r="UZP187" s="250"/>
      <c r="UZQ187" s="250"/>
      <c r="UZR187" s="250"/>
      <c r="UZS187" s="250"/>
      <c r="UZT187" s="250"/>
      <c r="UZU187" s="250"/>
      <c r="UZV187" s="250"/>
      <c r="UZW187" s="250"/>
      <c r="UZX187" s="250"/>
      <c r="UZY187" s="250"/>
      <c r="UZZ187" s="250"/>
      <c r="VAA187" s="250"/>
      <c r="VAB187" s="250"/>
      <c r="VAC187" s="250"/>
      <c r="VAD187" s="250"/>
      <c r="VAE187" s="250"/>
      <c r="VAF187" s="250"/>
      <c r="VAG187" s="250"/>
      <c r="VAH187" s="250"/>
      <c r="VAI187" s="250"/>
      <c r="VAJ187" s="250"/>
      <c r="VAK187" s="250"/>
      <c r="VAL187" s="250"/>
      <c r="VAM187" s="250"/>
      <c r="VAN187" s="250"/>
      <c r="VAO187" s="250"/>
      <c r="VAP187" s="250"/>
      <c r="VAQ187" s="250"/>
      <c r="VAR187" s="250"/>
      <c r="VAS187" s="250"/>
      <c r="VAT187" s="250"/>
      <c r="VAU187" s="250"/>
      <c r="VAV187" s="250"/>
      <c r="VAW187" s="250"/>
      <c r="VAX187" s="250"/>
      <c r="VAY187" s="250"/>
      <c r="VAZ187" s="250"/>
      <c r="VBA187" s="250"/>
      <c r="VBB187" s="250"/>
      <c r="VBC187" s="250"/>
      <c r="VBD187" s="250"/>
      <c r="VBE187" s="250"/>
      <c r="VBF187" s="250"/>
      <c r="VBG187" s="250"/>
      <c r="VBH187" s="250"/>
      <c r="VBI187" s="250"/>
      <c r="VBJ187" s="250"/>
      <c r="VBK187" s="250"/>
      <c r="VBL187" s="250"/>
      <c r="VBM187" s="250"/>
      <c r="VBN187" s="250"/>
      <c r="VBO187" s="250"/>
      <c r="VBP187" s="250"/>
      <c r="VBQ187" s="250"/>
      <c r="VBR187" s="250"/>
      <c r="VBS187" s="250"/>
      <c r="VBT187" s="250"/>
      <c r="VBU187" s="250"/>
      <c r="VBV187" s="250"/>
      <c r="VBW187" s="250"/>
      <c r="VBX187" s="250"/>
      <c r="VBY187" s="250"/>
      <c r="VBZ187" s="250"/>
      <c r="VCA187" s="250"/>
      <c r="VCB187" s="250"/>
      <c r="VCC187" s="250"/>
      <c r="VCD187" s="250"/>
      <c r="VCE187" s="250"/>
      <c r="VCF187" s="250"/>
      <c r="VCG187" s="250"/>
      <c r="VCH187" s="250"/>
      <c r="VCI187" s="250"/>
      <c r="VCJ187" s="250"/>
      <c r="VCK187" s="250"/>
      <c r="VCL187" s="250"/>
      <c r="VCM187" s="250"/>
      <c r="VCN187" s="250"/>
      <c r="VCO187" s="250"/>
      <c r="VCP187" s="250"/>
      <c r="VCQ187" s="250"/>
      <c r="VCR187" s="250"/>
      <c r="VCS187" s="250"/>
      <c r="VCT187" s="250"/>
      <c r="VCU187" s="250"/>
      <c r="VCV187" s="250"/>
      <c r="VCW187" s="250"/>
      <c r="VCX187" s="250"/>
      <c r="VCY187" s="250"/>
      <c r="VCZ187" s="250"/>
      <c r="VDA187" s="250"/>
      <c r="VDB187" s="250"/>
      <c r="VDC187" s="250"/>
      <c r="VDD187" s="250"/>
      <c r="VDE187" s="250"/>
      <c r="VDF187" s="250"/>
      <c r="VDG187" s="250"/>
      <c r="VDH187" s="250"/>
      <c r="VDI187" s="250"/>
      <c r="VDJ187" s="250"/>
      <c r="VDK187" s="250"/>
      <c r="VDL187" s="250"/>
      <c r="VDM187" s="250"/>
      <c r="VDN187" s="250"/>
      <c r="VDO187" s="250"/>
      <c r="VDP187" s="250"/>
      <c r="VDQ187" s="250"/>
      <c r="VDR187" s="250"/>
      <c r="VDS187" s="250"/>
      <c r="VDT187" s="250"/>
      <c r="VDU187" s="250"/>
      <c r="VDV187" s="250"/>
      <c r="VDW187" s="250"/>
      <c r="VDX187" s="250"/>
      <c r="VDY187" s="250"/>
      <c r="VDZ187" s="250"/>
      <c r="VEA187" s="250"/>
      <c r="VEB187" s="250"/>
      <c r="VEC187" s="250"/>
      <c r="VED187" s="250"/>
      <c r="VEE187" s="250"/>
      <c r="VEF187" s="250"/>
      <c r="VEG187" s="250"/>
      <c r="VEH187" s="250"/>
      <c r="VEI187" s="250"/>
      <c r="VEJ187" s="250"/>
      <c r="VEK187" s="250"/>
      <c r="VEL187" s="250"/>
      <c r="VEM187" s="250"/>
      <c r="VEN187" s="250"/>
      <c r="VEO187" s="250"/>
      <c r="VEP187" s="250"/>
      <c r="VEQ187" s="250"/>
      <c r="VER187" s="250"/>
      <c r="VES187" s="250"/>
      <c r="VET187" s="250"/>
      <c r="VEU187" s="250"/>
      <c r="VEV187" s="250"/>
      <c r="VEW187" s="250"/>
      <c r="VEX187" s="250"/>
      <c r="VEY187" s="250"/>
      <c r="VEZ187" s="250"/>
      <c r="VFA187" s="250"/>
      <c r="VFB187" s="250"/>
      <c r="VFC187" s="250"/>
      <c r="VFD187" s="250"/>
      <c r="VFE187" s="250"/>
      <c r="VFF187" s="250"/>
      <c r="VFG187" s="250"/>
      <c r="VFH187" s="250"/>
      <c r="VFI187" s="250"/>
      <c r="VFJ187" s="250"/>
      <c r="VFK187" s="250"/>
      <c r="VFL187" s="250"/>
      <c r="VFM187" s="250"/>
      <c r="VFN187" s="250"/>
      <c r="VFO187" s="250"/>
      <c r="VFP187" s="250"/>
      <c r="VFQ187" s="250"/>
      <c r="VFR187" s="250"/>
      <c r="VFS187" s="250"/>
      <c r="VFT187" s="250"/>
      <c r="VFU187" s="250"/>
      <c r="VFV187" s="250"/>
      <c r="VFW187" s="250"/>
      <c r="VFX187" s="250"/>
      <c r="VFY187" s="250"/>
      <c r="VFZ187" s="250"/>
      <c r="VGA187" s="250"/>
      <c r="VGB187" s="250"/>
      <c r="VGC187" s="250"/>
      <c r="VGD187" s="250"/>
      <c r="VGE187" s="250"/>
      <c r="VGF187" s="250"/>
      <c r="VGG187" s="250"/>
      <c r="VGH187" s="250"/>
      <c r="VGI187" s="250"/>
      <c r="VGJ187" s="250"/>
      <c r="VGK187" s="250"/>
      <c r="VGL187" s="250"/>
      <c r="VGM187" s="250"/>
      <c r="VGN187" s="250"/>
      <c r="VGO187" s="250"/>
      <c r="VGP187" s="250"/>
      <c r="VGQ187" s="250"/>
      <c r="VGR187" s="250"/>
      <c r="VGS187" s="250"/>
      <c r="VGT187" s="250"/>
      <c r="VGU187" s="250"/>
      <c r="VGV187" s="250"/>
      <c r="VGW187" s="250"/>
      <c r="VGX187" s="250"/>
      <c r="VGY187" s="250"/>
      <c r="VGZ187" s="250"/>
      <c r="VHA187" s="250"/>
      <c r="VHB187" s="250"/>
      <c r="VHC187" s="250"/>
      <c r="VHD187" s="250"/>
      <c r="VHE187" s="250"/>
      <c r="VHF187" s="250"/>
      <c r="VHG187" s="250"/>
      <c r="VHH187" s="250"/>
      <c r="VHI187" s="250"/>
      <c r="VHJ187" s="250"/>
      <c r="VHK187" s="250"/>
      <c r="VHL187" s="250"/>
      <c r="VHM187" s="250"/>
      <c r="VHN187" s="250"/>
      <c r="VHO187" s="250"/>
      <c r="VHP187" s="250"/>
      <c r="VHQ187" s="250"/>
      <c r="VHR187" s="250"/>
      <c r="VHS187" s="250"/>
      <c r="VHT187" s="250"/>
      <c r="VHU187" s="250"/>
      <c r="VHV187" s="250"/>
      <c r="VHW187" s="250"/>
      <c r="VHX187" s="250"/>
      <c r="VHY187" s="250"/>
      <c r="VHZ187" s="250"/>
      <c r="VIA187" s="250"/>
      <c r="VIB187" s="250"/>
      <c r="VIC187" s="250"/>
      <c r="VID187" s="250"/>
      <c r="VIE187" s="250"/>
      <c r="VIF187" s="250"/>
      <c r="VIG187" s="250"/>
      <c r="VIH187" s="250"/>
      <c r="VII187" s="250"/>
      <c r="VIJ187" s="250"/>
      <c r="VIK187" s="250"/>
      <c r="VIL187" s="250"/>
      <c r="VIM187" s="250"/>
      <c r="VIN187" s="250"/>
      <c r="VIO187" s="250"/>
      <c r="VIP187" s="250"/>
      <c r="VIQ187" s="250"/>
      <c r="VIR187" s="250"/>
      <c r="VIS187" s="250"/>
      <c r="VIT187" s="250"/>
      <c r="VIU187" s="250"/>
      <c r="VIV187" s="250"/>
      <c r="VIW187" s="250"/>
      <c r="VIX187" s="250"/>
      <c r="VIY187" s="250"/>
      <c r="VIZ187" s="250"/>
      <c r="VJA187" s="250"/>
      <c r="VJB187" s="250"/>
      <c r="VJC187" s="250"/>
      <c r="VJD187" s="250"/>
      <c r="VJE187" s="250"/>
      <c r="VJF187" s="250"/>
      <c r="VJG187" s="250"/>
      <c r="VJH187" s="250"/>
      <c r="VJI187" s="250"/>
      <c r="VJJ187" s="250"/>
      <c r="VJK187" s="250"/>
      <c r="VJL187" s="250"/>
      <c r="VJM187" s="250"/>
      <c r="VJN187" s="250"/>
      <c r="VJO187" s="250"/>
      <c r="VJP187" s="250"/>
      <c r="VJQ187" s="250"/>
      <c r="VJR187" s="250"/>
      <c r="VJS187" s="250"/>
      <c r="VJT187" s="250"/>
      <c r="VJU187" s="250"/>
      <c r="VJV187" s="250"/>
      <c r="VJW187" s="250"/>
      <c r="VJX187" s="250"/>
      <c r="VJY187" s="250"/>
      <c r="VJZ187" s="250"/>
      <c r="VKA187" s="250"/>
      <c r="VKB187" s="250"/>
      <c r="VKC187" s="250"/>
      <c r="VKD187" s="250"/>
      <c r="VKE187" s="250"/>
      <c r="VKF187" s="250"/>
      <c r="VKG187" s="250"/>
      <c r="VKH187" s="250"/>
      <c r="VKI187" s="250"/>
      <c r="VKJ187" s="250"/>
      <c r="VKK187" s="250"/>
      <c r="VKL187" s="250"/>
      <c r="VKM187" s="250"/>
      <c r="VKN187" s="250"/>
      <c r="VKO187" s="250"/>
      <c r="VKP187" s="250"/>
      <c r="VKQ187" s="250"/>
      <c r="VKR187" s="250"/>
      <c r="VKS187" s="250"/>
      <c r="VKT187" s="250"/>
      <c r="VKU187" s="250"/>
      <c r="VKV187" s="250"/>
      <c r="VKW187" s="250"/>
      <c r="VKX187" s="250"/>
      <c r="VKY187" s="250"/>
      <c r="VKZ187" s="250"/>
      <c r="VLA187" s="250"/>
      <c r="VLB187" s="250"/>
      <c r="VLC187" s="250"/>
      <c r="VLD187" s="250"/>
      <c r="VLE187" s="250"/>
      <c r="VLF187" s="250"/>
      <c r="VLG187" s="250"/>
      <c r="VLH187" s="250"/>
      <c r="VLI187" s="250"/>
      <c r="VLJ187" s="250"/>
      <c r="VLK187" s="250"/>
      <c r="VLL187" s="250"/>
      <c r="VLM187" s="250"/>
      <c r="VLN187" s="250"/>
      <c r="VLO187" s="250"/>
      <c r="VLP187" s="250"/>
      <c r="VLQ187" s="250"/>
      <c r="VLR187" s="250"/>
      <c r="VLS187" s="250"/>
      <c r="VLT187" s="250"/>
      <c r="VLU187" s="250"/>
      <c r="VLV187" s="250"/>
      <c r="VLW187" s="250"/>
      <c r="VLX187" s="250"/>
      <c r="VLY187" s="250"/>
      <c r="VLZ187" s="250"/>
      <c r="VMA187" s="250"/>
      <c r="VMB187" s="250"/>
      <c r="VMC187" s="250"/>
      <c r="VMD187" s="250"/>
      <c r="VME187" s="250"/>
      <c r="VMF187" s="250"/>
      <c r="VMG187" s="250"/>
      <c r="VMH187" s="250"/>
      <c r="VMI187" s="250"/>
      <c r="VMJ187" s="250"/>
      <c r="VMK187" s="250"/>
      <c r="VML187" s="250"/>
      <c r="VMM187" s="250"/>
      <c r="VMN187" s="250"/>
      <c r="VMO187" s="250"/>
      <c r="VMP187" s="250"/>
      <c r="VMQ187" s="250"/>
      <c r="VMR187" s="250"/>
      <c r="VMS187" s="250"/>
      <c r="VMT187" s="250"/>
      <c r="VMU187" s="250"/>
      <c r="VMV187" s="250"/>
      <c r="VMW187" s="250"/>
      <c r="VMX187" s="250"/>
      <c r="VMY187" s="250"/>
      <c r="VMZ187" s="250"/>
      <c r="VNA187" s="250"/>
      <c r="VNB187" s="250"/>
      <c r="VNC187" s="250"/>
      <c r="VND187" s="250"/>
      <c r="VNE187" s="250"/>
      <c r="VNF187" s="250"/>
      <c r="VNG187" s="250"/>
      <c r="VNH187" s="250"/>
      <c r="VNI187" s="250"/>
      <c r="VNJ187" s="250"/>
      <c r="VNK187" s="250"/>
      <c r="VNL187" s="250"/>
      <c r="VNM187" s="250"/>
      <c r="VNN187" s="250"/>
      <c r="VNO187" s="250"/>
      <c r="VNP187" s="250"/>
      <c r="VNQ187" s="250"/>
      <c r="VNR187" s="250"/>
      <c r="VNS187" s="250"/>
      <c r="VNT187" s="250"/>
      <c r="VNU187" s="250"/>
      <c r="VNV187" s="250"/>
      <c r="VNW187" s="250"/>
      <c r="VNX187" s="250"/>
      <c r="VNY187" s="250"/>
      <c r="VNZ187" s="250"/>
      <c r="VOA187" s="250"/>
      <c r="VOB187" s="250"/>
      <c r="VOC187" s="250"/>
      <c r="VOD187" s="250"/>
      <c r="VOE187" s="250"/>
      <c r="VOF187" s="250"/>
      <c r="VOG187" s="250"/>
      <c r="VOH187" s="250"/>
      <c r="VOI187" s="250"/>
      <c r="VOJ187" s="250"/>
      <c r="VOK187" s="250"/>
      <c r="VOL187" s="250"/>
      <c r="VOM187" s="250"/>
      <c r="VON187" s="250"/>
      <c r="VOO187" s="250"/>
      <c r="VOP187" s="250"/>
      <c r="VOQ187" s="250"/>
      <c r="VOR187" s="250"/>
      <c r="VOS187" s="250"/>
      <c r="VOT187" s="250"/>
      <c r="VOU187" s="250"/>
      <c r="VOV187" s="250"/>
      <c r="VOW187" s="250"/>
      <c r="VOX187" s="250"/>
      <c r="VOY187" s="250"/>
      <c r="VOZ187" s="250"/>
      <c r="VPA187" s="250"/>
      <c r="VPB187" s="250"/>
      <c r="VPC187" s="250"/>
      <c r="VPD187" s="250"/>
      <c r="VPE187" s="250"/>
      <c r="VPF187" s="250"/>
      <c r="VPG187" s="250"/>
      <c r="VPH187" s="250"/>
      <c r="VPI187" s="250"/>
      <c r="VPJ187" s="250"/>
      <c r="VPK187" s="250"/>
      <c r="VPL187" s="250"/>
      <c r="VPM187" s="250"/>
      <c r="VPN187" s="250"/>
      <c r="VPO187" s="250"/>
      <c r="VPP187" s="250"/>
      <c r="VPQ187" s="250"/>
      <c r="VPR187" s="250"/>
      <c r="VPS187" s="250"/>
      <c r="VPT187" s="250"/>
      <c r="VPU187" s="250"/>
      <c r="VPV187" s="250"/>
      <c r="VPW187" s="250"/>
      <c r="VPX187" s="250"/>
      <c r="VPY187" s="250"/>
      <c r="VPZ187" s="250"/>
      <c r="VQA187" s="250"/>
      <c r="VQB187" s="250"/>
      <c r="VQC187" s="250"/>
      <c r="VQD187" s="250"/>
      <c r="VQE187" s="250"/>
      <c r="VQF187" s="250"/>
      <c r="VQG187" s="250"/>
      <c r="VQH187" s="250"/>
      <c r="VQI187" s="250"/>
      <c r="VQJ187" s="250"/>
      <c r="VQK187" s="250"/>
      <c r="VQL187" s="250"/>
      <c r="VQM187" s="250"/>
      <c r="VQN187" s="250"/>
      <c r="VQO187" s="250"/>
      <c r="VQP187" s="250"/>
      <c r="VQQ187" s="250"/>
      <c r="VQR187" s="250"/>
      <c r="VQS187" s="250"/>
      <c r="VQT187" s="250"/>
      <c r="VQU187" s="250"/>
      <c r="VQV187" s="250"/>
      <c r="VQW187" s="250"/>
      <c r="VQX187" s="250"/>
      <c r="VQY187" s="250"/>
      <c r="VQZ187" s="250"/>
      <c r="VRA187" s="250"/>
      <c r="VRB187" s="250"/>
      <c r="VRC187" s="250"/>
      <c r="VRD187" s="250"/>
      <c r="VRE187" s="250"/>
      <c r="VRF187" s="250"/>
      <c r="VRG187" s="250"/>
      <c r="VRH187" s="250"/>
      <c r="VRI187" s="250"/>
      <c r="VRJ187" s="250"/>
      <c r="VRK187" s="250"/>
      <c r="VRL187" s="250"/>
      <c r="VRM187" s="250"/>
      <c r="VRN187" s="250"/>
      <c r="VRO187" s="250"/>
      <c r="VRP187" s="250"/>
      <c r="VRQ187" s="250"/>
      <c r="VRR187" s="250"/>
      <c r="VRS187" s="250"/>
      <c r="VRT187" s="250"/>
      <c r="VRU187" s="250"/>
      <c r="VRV187" s="250"/>
      <c r="VRW187" s="250"/>
      <c r="VRX187" s="250"/>
      <c r="VRY187" s="250"/>
      <c r="VRZ187" s="250"/>
      <c r="VSA187" s="250"/>
      <c r="VSB187" s="250"/>
      <c r="VSC187" s="250"/>
      <c r="VSD187" s="250"/>
      <c r="VSE187" s="250"/>
      <c r="VSF187" s="250"/>
      <c r="VSG187" s="250"/>
      <c r="VSH187" s="250"/>
      <c r="VSI187" s="250"/>
      <c r="VSJ187" s="250"/>
      <c r="VSK187" s="250"/>
      <c r="VSL187" s="250"/>
      <c r="VSM187" s="250"/>
      <c r="VSN187" s="250"/>
      <c r="VSO187" s="250"/>
      <c r="VSP187" s="250"/>
      <c r="VSQ187" s="250"/>
      <c r="VSR187" s="250"/>
      <c r="VSS187" s="250"/>
      <c r="VST187" s="250"/>
      <c r="VSU187" s="250"/>
      <c r="VSV187" s="250"/>
      <c r="VSW187" s="250"/>
      <c r="VSX187" s="250"/>
      <c r="VSY187" s="250"/>
      <c r="VSZ187" s="250"/>
      <c r="VTA187" s="250"/>
      <c r="VTB187" s="250"/>
      <c r="VTC187" s="250"/>
      <c r="VTD187" s="250"/>
      <c r="VTE187" s="250"/>
      <c r="VTF187" s="250"/>
      <c r="VTG187" s="250"/>
      <c r="VTH187" s="250"/>
      <c r="VTI187" s="250"/>
      <c r="VTJ187" s="250"/>
      <c r="VTK187" s="250"/>
      <c r="VTL187" s="250"/>
      <c r="VTM187" s="250"/>
      <c r="VTN187" s="250"/>
      <c r="VTO187" s="250"/>
      <c r="VTP187" s="250"/>
      <c r="VTQ187" s="250"/>
      <c r="VTR187" s="250"/>
      <c r="VTS187" s="250"/>
      <c r="VTT187" s="250"/>
      <c r="VTU187" s="250"/>
      <c r="VTV187" s="250"/>
      <c r="VTW187" s="250"/>
      <c r="VTX187" s="250"/>
      <c r="VTY187" s="250"/>
      <c r="VTZ187" s="250"/>
      <c r="VUA187" s="250"/>
      <c r="VUB187" s="250"/>
      <c r="VUC187" s="250"/>
      <c r="VUD187" s="250"/>
      <c r="VUE187" s="250"/>
      <c r="VUF187" s="250"/>
      <c r="VUG187" s="250"/>
      <c r="VUH187" s="250"/>
      <c r="VUI187" s="250"/>
      <c r="VUJ187" s="250"/>
      <c r="VUK187" s="250"/>
      <c r="VUL187" s="250"/>
      <c r="VUM187" s="250"/>
      <c r="VUN187" s="250"/>
      <c r="VUO187" s="250"/>
      <c r="VUP187" s="250"/>
      <c r="VUQ187" s="250"/>
      <c r="VUR187" s="250"/>
      <c r="VUS187" s="250"/>
      <c r="VUT187" s="250"/>
      <c r="VUU187" s="250"/>
      <c r="VUV187" s="250"/>
      <c r="VUW187" s="250"/>
      <c r="VUX187" s="250"/>
      <c r="VUY187" s="250"/>
      <c r="VUZ187" s="250"/>
      <c r="VVA187" s="250"/>
      <c r="VVB187" s="250"/>
      <c r="VVC187" s="250"/>
      <c r="VVD187" s="250"/>
      <c r="VVE187" s="250"/>
      <c r="VVF187" s="250"/>
      <c r="VVG187" s="250"/>
      <c r="VVH187" s="250"/>
      <c r="VVI187" s="250"/>
      <c r="VVJ187" s="250"/>
      <c r="VVK187" s="250"/>
      <c r="VVL187" s="250"/>
      <c r="VVM187" s="250"/>
      <c r="VVN187" s="250"/>
      <c r="VVO187" s="250"/>
      <c r="VVP187" s="250"/>
      <c r="VVQ187" s="250"/>
      <c r="VVR187" s="250"/>
      <c r="VVS187" s="250"/>
      <c r="VVT187" s="250"/>
      <c r="VVU187" s="250"/>
      <c r="VVV187" s="250"/>
      <c r="VVW187" s="250"/>
      <c r="VVX187" s="250"/>
      <c r="VVY187" s="250"/>
      <c r="VVZ187" s="250"/>
      <c r="VWA187" s="250"/>
      <c r="VWB187" s="250"/>
      <c r="VWC187" s="250"/>
      <c r="VWD187" s="250"/>
      <c r="VWE187" s="250"/>
      <c r="VWF187" s="250"/>
      <c r="VWG187" s="250"/>
      <c r="VWH187" s="250"/>
      <c r="VWI187" s="250"/>
      <c r="VWJ187" s="250"/>
      <c r="VWK187" s="250"/>
      <c r="VWL187" s="250"/>
      <c r="VWM187" s="250"/>
      <c r="VWN187" s="250"/>
      <c r="VWO187" s="250"/>
      <c r="VWP187" s="250"/>
      <c r="VWQ187" s="250"/>
      <c r="VWR187" s="250"/>
      <c r="VWS187" s="250"/>
      <c r="VWT187" s="250"/>
      <c r="VWU187" s="250"/>
      <c r="VWV187" s="250"/>
      <c r="VWW187" s="250"/>
      <c r="VWX187" s="250"/>
      <c r="VWY187" s="250"/>
      <c r="VWZ187" s="250"/>
      <c r="VXA187" s="250"/>
      <c r="VXB187" s="250"/>
      <c r="VXC187" s="250"/>
      <c r="VXD187" s="250"/>
      <c r="VXE187" s="250"/>
      <c r="VXF187" s="250"/>
      <c r="VXG187" s="250"/>
      <c r="VXH187" s="250"/>
      <c r="VXI187" s="250"/>
      <c r="VXJ187" s="250"/>
      <c r="VXK187" s="250"/>
      <c r="VXL187" s="250"/>
      <c r="VXM187" s="250"/>
      <c r="VXN187" s="250"/>
      <c r="VXO187" s="250"/>
      <c r="VXP187" s="250"/>
      <c r="VXQ187" s="250"/>
      <c r="VXR187" s="250"/>
      <c r="VXS187" s="250"/>
      <c r="VXT187" s="250"/>
      <c r="VXU187" s="250"/>
      <c r="VXV187" s="250"/>
      <c r="VXW187" s="250"/>
      <c r="VXX187" s="250"/>
      <c r="VXY187" s="250"/>
      <c r="VXZ187" s="250"/>
      <c r="VYA187" s="250"/>
      <c r="VYB187" s="250"/>
      <c r="VYC187" s="250"/>
      <c r="VYD187" s="250"/>
      <c r="VYE187" s="250"/>
      <c r="VYF187" s="250"/>
      <c r="VYG187" s="250"/>
      <c r="VYH187" s="250"/>
      <c r="VYI187" s="250"/>
      <c r="VYJ187" s="250"/>
      <c r="VYK187" s="250"/>
      <c r="VYL187" s="250"/>
      <c r="VYM187" s="250"/>
      <c r="VYN187" s="250"/>
      <c r="VYO187" s="250"/>
      <c r="VYP187" s="250"/>
      <c r="VYQ187" s="250"/>
      <c r="VYR187" s="250"/>
      <c r="VYS187" s="250"/>
      <c r="VYT187" s="250"/>
      <c r="VYU187" s="250"/>
      <c r="VYV187" s="250"/>
      <c r="VYW187" s="250"/>
      <c r="VYX187" s="250"/>
      <c r="VYY187" s="250"/>
      <c r="VYZ187" s="250"/>
      <c r="VZA187" s="250"/>
      <c r="VZB187" s="250"/>
      <c r="VZC187" s="250"/>
      <c r="VZD187" s="250"/>
      <c r="VZE187" s="250"/>
      <c r="VZF187" s="250"/>
      <c r="VZG187" s="250"/>
      <c r="VZH187" s="250"/>
      <c r="VZI187" s="250"/>
      <c r="VZJ187" s="250"/>
      <c r="VZK187" s="250"/>
      <c r="VZL187" s="250"/>
      <c r="VZM187" s="250"/>
      <c r="VZN187" s="250"/>
      <c r="VZO187" s="250"/>
      <c r="VZP187" s="250"/>
      <c r="VZQ187" s="250"/>
      <c r="VZR187" s="250"/>
      <c r="VZS187" s="250"/>
      <c r="VZT187" s="250"/>
      <c r="VZU187" s="250"/>
      <c r="VZV187" s="250"/>
      <c r="VZW187" s="250"/>
      <c r="VZX187" s="250"/>
      <c r="VZY187" s="250"/>
      <c r="VZZ187" s="250"/>
      <c r="WAA187" s="250"/>
      <c r="WAB187" s="250"/>
      <c r="WAC187" s="250"/>
      <c r="WAD187" s="250"/>
      <c r="WAE187" s="250"/>
      <c r="WAF187" s="250"/>
      <c r="WAG187" s="250"/>
      <c r="WAH187" s="250"/>
      <c r="WAI187" s="250"/>
      <c r="WAJ187" s="250"/>
      <c r="WAK187" s="250"/>
      <c r="WAL187" s="250"/>
      <c r="WAM187" s="250"/>
      <c r="WAN187" s="250"/>
      <c r="WAO187" s="250"/>
      <c r="WAP187" s="250"/>
      <c r="WAQ187" s="250"/>
      <c r="WAR187" s="250"/>
      <c r="WAS187" s="250"/>
      <c r="WAT187" s="250"/>
      <c r="WAU187" s="250"/>
      <c r="WAV187" s="250"/>
      <c r="WAW187" s="250"/>
      <c r="WAX187" s="250"/>
      <c r="WAY187" s="250"/>
      <c r="WAZ187" s="250"/>
      <c r="WBA187" s="250"/>
      <c r="WBB187" s="250"/>
      <c r="WBC187" s="250"/>
      <c r="WBD187" s="250"/>
      <c r="WBE187" s="250"/>
      <c r="WBF187" s="250"/>
      <c r="WBG187" s="250"/>
      <c r="WBH187" s="250"/>
      <c r="WBI187" s="250"/>
      <c r="WBJ187" s="250"/>
      <c r="WBK187" s="250"/>
      <c r="WBL187" s="250"/>
      <c r="WBM187" s="250"/>
      <c r="WBN187" s="250"/>
      <c r="WBO187" s="250"/>
      <c r="WBP187" s="250"/>
      <c r="WBQ187" s="250"/>
      <c r="WBR187" s="250"/>
      <c r="WBS187" s="250"/>
      <c r="WBT187" s="250"/>
      <c r="WBU187" s="250"/>
      <c r="WBV187" s="250"/>
      <c r="WBW187" s="250"/>
      <c r="WBX187" s="250"/>
      <c r="WBY187" s="250"/>
      <c r="WBZ187" s="250"/>
      <c r="WCA187" s="250"/>
      <c r="WCB187" s="250"/>
      <c r="WCC187" s="250"/>
      <c r="WCD187" s="250"/>
      <c r="WCE187" s="250"/>
      <c r="WCF187" s="250"/>
      <c r="WCG187" s="250"/>
      <c r="WCH187" s="250"/>
      <c r="WCI187" s="250"/>
      <c r="WCJ187" s="250"/>
      <c r="WCK187" s="250"/>
      <c r="WCL187" s="250"/>
      <c r="WCM187" s="250"/>
      <c r="WCN187" s="250"/>
      <c r="WCO187" s="250"/>
      <c r="WCP187" s="250"/>
      <c r="WCQ187" s="250"/>
      <c r="WCR187" s="250"/>
      <c r="WCS187" s="250"/>
      <c r="WCT187" s="250"/>
      <c r="WCU187" s="250"/>
      <c r="WCV187" s="250"/>
      <c r="WCW187" s="250"/>
      <c r="WCX187" s="250"/>
      <c r="WCY187" s="250"/>
      <c r="WCZ187" s="250"/>
      <c r="WDA187" s="250"/>
      <c r="WDB187" s="250"/>
      <c r="WDC187" s="250"/>
      <c r="WDD187" s="250"/>
      <c r="WDE187" s="250"/>
      <c r="WDF187" s="250"/>
      <c r="WDG187" s="250"/>
      <c r="WDH187" s="250"/>
      <c r="WDI187" s="250"/>
      <c r="WDJ187" s="250"/>
      <c r="WDK187" s="250"/>
      <c r="WDL187" s="250"/>
      <c r="WDM187" s="250"/>
      <c r="WDN187" s="250"/>
      <c r="WDO187" s="250"/>
      <c r="WDP187" s="250"/>
      <c r="WDQ187" s="250"/>
      <c r="WDR187" s="250"/>
      <c r="WDS187" s="250"/>
      <c r="WDT187" s="250"/>
      <c r="WDU187" s="250"/>
      <c r="WDV187" s="250"/>
      <c r="WDW187" s="250"/>
      <c r="WDX187" s="250"/>
      <c r="WDY187" s="250"/>
      <c r="WDZ187" s="250"/>
      <c r="WEA187" s="250"/>
      <c r="WEB187" s="250"/>
      <c r="WEC187" s="250"/>
      <c r="WED187" s="250"/>
      <c r="WEE187" s="250"/>
      <c r="WEF187" s="250"/>
      <c r="WEG187" s="250"/>
      <c r="WEH187" s="250"/>
      <c r="WEI187" s="250"/>
      <c r="WEJ187" s="250"/>
      <c r="WEK187" s="250"/>
      <c r="WEL187" s="250"/>
      <c r="WEM187" s="250"/>
      <c r="WEN187" s="250"/>
      <c r="WEO187" s="250"/>
      <c r="WEP187" s="250"/>
      <c r="WEQ187" s="250"/>
      <c r="WER187" s="250"/>
      <c r="WES187" s="250"/>
      <c r="WET187" s="250"/>
      <c r="WEU187" s="250"/>
      <c r="WEV187" s="250"/>
      <c r="WEW187" s="250"/>
      <c r="WEX187" s="250"/>
      <c r="WEY187" s="250"/>
      <c r="WEZ187" s="250"/>
      <c r="WFA187" s="250"/>
      <c r="WFB187" s="250"/>
      <c r="WFC187" s="250"/>
      <c r="WFD187" s="250"/>
      <c r="WFE187" s="250"/>
      <c r="WFF187" s="250"/>
      <c r="WFG187" s="250"/>
      <c r="WFH187" s="250"/>
      <c r="WFI187" s="250"/>
      <c r="WFJ187" s="250"/>
      <c r="WFK187" s="250"/>
      <c r="WFL187" s="250"/>
      <c r="WFM187" s="250"/>
      <c r="WFN187" s="250"/>
      <c r="WFO187" s="250"/>
      <c r="WFP187" s="250"/>
      <c r="WFQ187" s="250"/>
      <c r="WFR187" s="250"/>
      <c r="WFS187" s="250"/>
      <c r="WFT187" s="250"/>
      <c r="WFU187" s="250"/>
      <c r="WFV187" s="250"/>
      <c r="WFW187" s="250"/>
      <c r="WFX187" s="250"/>
      <c r="WFY187" s="250"/>
      <c r="WFZ187" s="250"/>
      <c r="WGA187" s="250"/>
      <c r="WGB187" s="250"/>
      <c r="WGC187" s="250"/>
      <c r="WGD187" s="250"/>
      <c r="WGE187" s="250"/>
      <c r="WGF187" s="250"/>
      <c r="WGG187" s="250"/>
      <c r="WGH187" s="250"/>
      <c r="WGI187" s="250"/>
      <c r="WGJ187" s="250"/>
      <c r="WGK187" s="250"/>
      <c r="WGL187" s="250"/>
      <c r="WGM187" s="250"/>
      <c r="WGN187" s="250"/>
      <c r="WGO187" s="250"/>
      <c r="WGP187" s="250"/>
      <c r="WGQ187" s="250"/>
      <c r="WGR187" s="250"/>
      <c r="WGS187" s="250"/>
      <c r="WGT187" s="250"/>
      <c r="WGU187" s="250"/>
      <c r="WGV187" s="250"/>
      <c r="WGW187" s="250"/>
      <c r="WGX187" s="250"/>
      <c r="WGY187" s="250"/>
      <c r="WGZ187" s="250"/>
      <c r="WHA187" s="250"/>
      <c r="WHB187" s="250"/>
      <c r="WHC187" s="250"/>
      <c r="WHD187" s="250"/>
      <c r="WHE187" s="250"/>
      <c r="WHF187" s="250"/>
      <c r="WHG187" s="250"/>
      <c r="WHH187" s="250"/>
      <c r="WHI187" s="250"/>
      <c r="WHJ187" s="250"/>
      <c r="WHK187" s="250"/>
      <c r="WHL187" s="250"/>
      <c r="WHM187" s="250"/>
      <c r="WHN187" s="250"/>
      <c r="WHO187" s="250"/>
      <c r="WHP187" s="250"/>
      <c r="WHQ187" s="250"/>
      <c r="WHR187" s="250"/>
      <c r="WHS187" s="250"/>
      <c r="WHT187" s="250"/>
      <c r="WHU187" s="250"/>
      <c r="WHV187" s="250"/>
      <c r="WHW187" s="250"/>
      <c r="WHX187" s="250"/>
      <c r="WHY187" s="250"/>
      <c r="WHZ187" s="250"/>
      <c r="WIA187" s="250"/>
      <c r="WIB187" s="250"/>
      <c r="WIC187" s="250"/>
      <c r="WID187" s="250"/>
      <c r="WIE187" s="250"/>
      <c r="WIF187" s="250"/>
      <c r="WIG187" s="250"/>
      <c r="WIH187" s="250"/>
      <c r="WII187" s="250"/>
      <c r="WIJ187" s="250"/>
      <c r="WIK187" s="250"/>
      <c r="WIL187" s="250"/>
      <c r="WIM187" s="250"/>
      <c r="WIN187" s="250"/>
      <c r="WIO187" s="250"/>
      <c r="WIP187" s="250"/>
      <c r="WIQ187" s="250"/>
      <c r="WIR187" s="250"/>
      <c r="WIS187" s="250"/>
      <c r="WIT187" s="250"/>
      <c r="WIU187" s="250"/>
      <c r="WIV187" s="250"/>
      <c r="WIW187" s="250"/>
      <c r="WIX187" s="250"/>
      <c r="WIY187" s="250"/>
      <c r="WIZ187" s="250"/>
      <c r="WJA187" s="250"/>
      <c r="WJB187" s="250"/>
      <c r="WJC187" s="250"/>
      <c r="WJD187" s="250"/>
      <c r="WJE187" s="250"/>
      <c r="WJF187" s="250"/>
      <c r="WJG187" s="250"/>
      <c r="WJH187" s="250"/>
      <c r="WJI187" s="250"/>
      <c r="WJJ187" s="250"/>
      <c r="WJK187" s="250"/>
      <c r="WJL187" s="250"/>
      <c r="WJM187" s="250"/>
      <c r="WJN187" s="250"/>
      <c r="WJO187" s="250"/>
      <c r="WJP187" s="250"/>
      <c r="WJQ187" s="250"/>
      <c r="WJR187" s="250"/>
      <c r="WJS187" s="250"/>
      <c r="WJT187" s="250"/>
      <c r="WJU187" s="250"/>
      <c r="WJV187" s="250"/>
      <c r="WJW187" s="250"/>
      <c r="WJX187" s="250"/>
      <c r="WJY187" s="250"/>
      <c r="WJZ187" s="250"/>
      <c r="WKA187" s="250"/>
      <c r="WKB187" s="250"/>
      <c r="WKC187" s="250"/>
      <c r="WKD187" s="250"/>
      <c r="WKE187" s="250"/>
      <c r="WKF187" s="250"/>
      <c r="WKG187" s="250"/>
      <c r="WKH187" s="250"/>
      <c r="WKI187" s="250"/>
      <c r="WKJ187" s="250"/>
      <c r="WKK187" s="250"/>
      <c r="WKL187" s="250"/>
      <c r="WKM187" s="250"/>
      <c r="WKN187" s="250"/>
      <c r="WKO187" s="250"/>
      <c r="WKP187" s="250"/>
      <c r="WKQ187" s="250"/>
      <c r="WKR187" s="250"/>
      <c r="WKS187" s="250"/>
      <c r="WKT187" s="250"/>
      <c r="WKU187" s="250"/>
      <c r="WKV187" s="250"/>
      <c r="WKW187" s="250"/>
      <c r="WKX187" s="250"/>
      <c r="WKY187" s="250"/>
      <c r="WKZ187" s="250"/>
      <c r="WLA187" s="250"/>
      <c r="WLB187" s="250"/>
      <c r="WLC187" s="250"/>
      <c r="WLD187" s="250"/>
      <c r="WLE187" s="250"/>
      <c r="WLF187" s="250"/>
      <c r="WLG187" s="250"/>
      <c r="WLH187" s="250"/>
      <c r="WLI187" s="250"/>
      <c r="WLJ187" s="250"/>
      <c r="WLK187" s="250"/>
      <c r="WLL187" s="250"/>
      <c r="WLM187" s="250"/>
      <c r="WLN187" s="250"/>
      <c r="WLO187" s="250"/>
      <c r="WLP187" s="250"/>
      <c r="WLQ187" s="250"/>
      <c r="WLR187" s="250"/>
      <c r="WLS187" s="250"/>
      <c r="WLT187" s="250"/>
      <c r="WLU187" s="250"/>
      <c r="WLV187" s="250"/>
      <c r="WLW187" s="250"/>
      <c r="WLX187" s="250"/>
      <c r="WLY187" s="250"/>
      <c r="WLZ187" s="250"/>
      <c r="WMA187" s="250"/>
      <c r="WMB187" s="250"/>
      <c r="WMC187" s="250"/>
      <c r="WMD187" s="250"/>
      <c r="WME187" s="250"/>
      <c r="WMF187" s="250"/>
      <c r="WMG187" s="250"/>
      <c r="WMH187" s="250"/>
      <c r="WMI187" s="250"/>
      <c r="WMJ187" s="250"/>
      <c r="WMK187" s="250"/>
      <c r="WML187" s="250"/>
      <c r="WMM187" s="250"/>
      <c r="WMN187" s="250"/>
      <c r="WMO187" s="250"/>
      <c r="WMP187" s="250"/>
      <c r="WMQ187" s="250"/>
      <c r="WMR187" s="250"/>
      <c r="WMS187" s="250"/>
      <c r="WMT187" s="250"/>
      <c r="WMU187" s="250"/>
      <c r="WMV187" s="250"/>
      <c r="WMW187" s="250"/>
      <c r="WMX187" s="250"/>
      <c r="WMY187" s="250"/>
      <c r="WMZ187" s="250"/>
      <c r="WNA187" s="250"/>
      <c r="WNB187" s="250"/>
      <c r="WNC187" s="250"/>
      <c r="WND187" s="250"/>
      <c r="WNE187" s="250"/>
      <c r="WNF187" s="250"/>
      <c r="WNG187" s="250"/>
      <c r="WNH187" s="250"/>
      <c r="WNI187" s="250"/>
      <c r="WNJ187" s="250"/>
      <c r="WNK187" s="250"/>
      <c r="WNL187" s="250"/>
      <c r="WNM187" s="250"/>
      <c r="WNN187" s="250"/>
      <c r="WNO187" s="250"/>
      <c r="WNP187" s="250"/>
      <c r="WNQ187" s="250"/>
      <c r="WNR187" s="250"/>
      <c r="WNS187" s="250"/>
      <c r="WNT187" s="250"/>
      <c r="WNU187" s="250"/>
      <c r="WNV187" s="250"/>
      <c r="WNW187" s="250"/>
      <c r="WNX187" s="250"/>
      <c r="WNY187" s="250"/>
      <c r="WNZ187" s="250"/>
      <c r="WOA187" s="250"/>
      <c r="WOB187" s="250"/>
      <c r="WOC187" s="250"/>
      <c r="WOD187" s="250"/>
      <c r="WOE187" s="250"/>
      <c r="WOF187" s="250"/>
      <c r="WOG187" s="250"/>
      <c r="WOH187" s="250"/>
      <c r="WOI187" s="250"/>
      <c r="WOJ187" s="250"/>
      <c r="WOK187" s="250"/>
      <c r="WOL187" s="250"/>
      <c r="WOM187" s="250"/>
      <c r="WON187" s="250"/>
      <c r="WOO187" s="250"/>
      <c r="WOP187" s="250"/>
      <c r="WOQ187" s="250"/>
      <c r="WOR187" s="250"/>
      <c r="WOS187" s="250"/>
      <c r="WOT187" s="250"/>
      <c r="WOU187" s="250"/>
      <c r="WOV187" s="250"/>
      <c r="WOW187" s="250"/>
      <c r="WOX187" s="250"/>
      <c r="WOY187" s="250"/>
      <c r="WOZ187" s="250"/>
      <c r="WPA187" s="250"/>
      <c r="WPB187" s="250"/>
      <c r="WPC187" s="250"/>
      <c r="WPD187" s="250"/>
      <c r="WPE187" s="250"/>
      <c r="WPF187" s="250"/>
      <c r="WPG187" s="250"/>
      <c r="WPH187" s="250"/>
      <c r="WPI187" s="250"/>
      <c r="WPJ187" s="250"/>
      <c r="WPK187" s="250"/>
      <c r="WPL187" s="250"/>
      <c r="WPM187" s="250"/>
      <c r="WPN187" s="250"/>
      <c r="WPO187" s="250"/>
      <c r="WPP187" s="250"/>
      <c r="WPQ187" s="250"/>
      <c r="WPR187" s="250"/>
      <c r="WPS187" s="250"/>
      <c r="WPT187" s="250"/>
      <c r="WPU187" s="250"/>
      <c r="WPV187" s="250"/>
      <c r="WPW187" s="250"/>
      <c r="WPX187" s="250"/>
      <c r="WPY187" s="250"/>
      <c r="WPZ187" s="250"/>
      <c r="WQA187" s="250"/>
      <c r="WQB187" s="250"/>
      <c r="WQC187" s="250"/>
      <c r="WQD187" s="250"/>
      <c r="WQE187" s="250"/>
      <c r="WQF187" s="250"/>
      <c r="WQG187" s="250"/>
      <c r="WQH187" s="250"/>
      <c r="WQI187" s="250"/>
      <c r="WQJ187" s="250"/>
      <c r="WQK187" s="250"/>
      <c r="WQL187" s="250"/>
      <c r="WQM187" s="250"/>
      <c r="WQN187" s="250"/>
      <c r="WQO187" s="250"/>
      <c r="WQP187" s="250"/>
      <c r="WQQ187" s="250"/>
      <c r="WQR187" s="250"/>
      <c r="WQS187" s="250"/>
      <c r="WQT187" s="250"/>
      <c r="WQU187" s="250"/>
      <c r="WQV187" s="250"/>
      <c r="WQW187" s="250"/>
      <c r="WQX187" s="250"/>
      <c r="WQY187" s="250"/>
      <c r="WQZ187" s="250"/>
      <c r="WRA187" s="250"/>
      <c r="WRB187" s="250"/>
      <c r="WRC187" s="250"/>
      <c r="WRD187" s="250"/>
      <c r="WRE187" s="250"/>
      <c r="WRF187" s="250"/>
      <c r="WRG187" s="250"/>
      <c r="WRH187" s="250"/>
      <c r="WRI187" s="250"/>
      <c r="WRJ187" s="250"/>
      <c r="WRK187" s="250"/>
      <c r="WRL187" s="250"/>
      <c r="WRM187" s="250"/>
      <c r="WRN187" s="250"/>
      <c r="WRO187" s="250"/>
      <c r="WRP187" s="250"/>
      <c r="WRQ187" s="250"/>
      <c r="WRR187" s="250"/>
      <c r="WRS187" s="250"/>
      <c r="WRT187" s="250"/>
      <c r="WRU187" s="250"/>
      <c r="WRV187" s="250"/>
      <c r="WRW187" s="250"/>
      <c r="WRX187" s="250"/>
      <c r="WRY187" s="250"/>
      <c r="WRZ187" s="250"/>
      <c r="WSA187" s="250"/>
      <c r="WSB187" s="250"/>
      <c r="WSC187" s="250"/>
      <c r="WSD187" s="250"/>
      <c r="WSE187" s="250"/>
      <c r="WSF187" s="250"/>
      <c r="WSG187" s="250"/>
      <c r="WSH187" s="250"/>
      <c r="WSI187" s="250"/>
      <c r="WSJ187" s="250"/>
      <c r="WSK187" s="250"/>
      <c r="WSL187" s="250"/>
      <c r="WSM187" s="250"/>
      <c r="WSN187" s="250"/>
      <c r="WSO187" s="250"/>
      <c r="WSP187" s="250"/>
      <c r="WSQ187" s="250"/>
      <c r="WSR187" s="250"/>
      <c r="WSS187" s="250"/>
      <c r="WST187" s="250"/>
      <c r="WSU187" s="250"/>
      <c r="WSV187" s="250"/>
      <c r="WSW187" s="250"/>
      <c r="WSX187" s="250"/>
      <c r="WSY187" s="250"/>
      <c r="WSZ187" s="250"/>
      <c r="WTA187" s="250"/>
      <c r="WTB187" s="250"/>
      <c r="WTC187" s="250"/>
      <c r="WTD187" s="250"/>
      <c r="WTE187" s="250"/>
      <c r="WTF187" s="250"/>
      <c r="WTG187" s="250"/>
      <c r="WTH187" s="250"/>
      <c r="WTI187" s="250"/>
      <c r="WTJ187" s="250"/>
      <c r="WTK187" s="250"/>
      <c r="WTL187" s="250"/>
      <c r="WTM187" s="250"/>
      <c r="WTN187" s="250"/>
      <c r="WTO187" s="250"/>
      <c r="WTP187" s="250"/>
      <c r="WTQ187" s="250"/>
      <c r="WTR187" s="250"/>
      <c r="WTS187" s="250"/>
      <c r="WTT187" s="250"/>
      <c r="WTU187" s="250"/>
      <c r="WTV187" s="250"/>
      <c r="WTW187" s="250"/>
      <c r="WTX187" s="250"/>
      <c r="WTY187" s="250"/>
      <c r="WTZ187" s="250"/>
      <c r="WUA187" s="250"/>
      <c r="WUB187" s="250"/>
      <c r="WUC187" s="250"/>
      <c r="WUD187" s="250"/>
      <c r="WUE187" s="250"/>
      <c r="WUF187" s="250"/>
      <c r="WUG187" s="250"/>
      <c r="WUH187" s="250"/>
      <c r="WUI187" s="250"/>
      <c r="WUJ187" s="250"/>
      <c r="WUK187" s="250"/>
      <c r="WUL187" s="250"/>
      <c r="WUM187" s="250"/>
      <c r="WUN187" s="250"/>
      <c r="WUO187" s="250"/>
      <c r="WUP187" s="250"/>
      <c r="WUQ187" s="250"/>
      <c r="WUR187" s="250"/>
      <c r="WUS187" s="250"/>
      <c r="WUT187" s="250"/>
      <c r="WUU187" s="250"/>
      <c r="WUV187" s="250"/>
      <c r="WUW187" s="250"/>
      <c r="WUX187" s="250"/>
      <c r="WUY187" s="250"/>
      <c r="WUZ187" s="250"/>
      <c r="WVA187" s="250"/>
      <c r="WVB187" s="250"/>
      <c r="WVC187" s="250"/>
      <c r="WVD187" s="250"/>
      <c r="WVE187" s="250"/>
      <c r="WVF187" s="250"/>
      <c r="WVG187" s="250"/>
      <c r="WVH187" s="250"/>
      <c r="WVI187" s="250"/>
      <c r="WVJ187" s="250"/>
      <c r="WVK187" s="250"/>
      <c r="WVL187" s="250"/>
      <c r="WVM187" s="250"/>
      <c r="WVN187" s="250"/>
      <c r="WVO187" s="250"/>
      <c r="WVP187" s="250"/>
      <c r="WVQ187" s="250"/>
      <c r="WVR187" s="250"/>
      <c r="WVS187" s="250"/>
      <c r="WVT187" s="250"/>
      <c r="WVU187" s="250"/>
      <c r="WVV187" s="250"/>
      <c r="WVW187" s="250"/>
      <c r="WVX187" s="250"/>
      <c r="WVY187" s="250"/>
      <c r="WVZ187" s="250"/>
      <c r="WWA187" s="250"/>
      <c r="WWB187" s="250"/>
      <c r="WWC187" s="250"/>
      <c r="WWD187" s="250"/>
      <c r="WWE187" s="250"/>
      <c r="WWF187" s="250"/>
      <c r="WWG187" s="250"/>
      <c r="WWH187" s="250"/>
      <c r="WWI187" s="250"/>
      <c r="WWJ187" s="250"/>
      <c r="WWK187" s="250"/>
      <c r="WWL187" s="250"/>
      <c r="WWM187" s="250"/>
      <c r="WWN187" s="250"/>
      <c r="WWO187" s="250"/>
      <c r="WWP187" s="250"/>
      <c r="WWQ187" s="250"/>
      <c r="WWR187" s="250"/>
      <c r="WWS187" s="250"/>
      <c r="WWT187" s="250"/>
      <c r="WWU187" s="250"/>
      <c r="WWV187" s="250"/>
      <c r="WWW187" s="250"/>
      <c r="WWX187" s="250"/>
      <c r="WWY187" s="250"/>
      <c r="WWZ187" s="250"/>
      <c r="WXA187" s="250"/>
      <c r="WXB187" s="250"/>
      <c r="WXC187" s="250"/>
      <c r="WXD187" s="250"/>
      <c r="WXE187" s="250"/>
      <c r="WXF187" s="250"/>
      <c r="WXG187" s="250"/>
      <c r="WXH187" s="250"/>
      <c r="WXI187" s="250"/>
      <c r="WXJ187" s="250"/>
      <c r="WXK187" s="250"/>
      <c r="WXL187" s="250"/>
      <c r="WXM187" s="250"/>
      <c r="WXN187" s="250"/>
      <c r="WXO187" s="250"/>
      <c r="WXP187" s="250"/>
      <c r="WXQ187" s="250"/>
      <c r="WXR187" s="250"/>
      <c r="WXS187" s="250"/>
      <c r="WXT187" s="250"/>
      <c r="WXU187" s="250"/>
      <c r="WXV187" s="250"/>
      <c r="WXW187" s="250"/>
      <c r="WXX187" s="250"/>
      <c r="WXY187" s="250"/>
      <c r="WXZ187" s="250"/>
      <c r="WYA187" s="250"/>
      <c r="WYB187" s="250"/>
      <c r="WYC187" s="250"/>
      <c r="WYD187" s="250"/>
      <c r="WYE187" s="250"/>
      <c r="WYF187" s="250"/>
      <c r="WYG187" s="250"/>
      <c r="WYH187" s="250"/>
      <c r="WYI187" s="250"/>
      <c r="WYJ187" s="250"/>
      <c r="WYK187" s="250"/>
      <c r="WYL187" s="250"/>
      <c r="WYM187" s="250"/>
      <c r="WYN187" s="250"/>
      <c r="WYO187" s="250"/>
      <c r="WYP187" s="250"/>
      <c r="WYQ187" s="250"/>
      <c r="WYR187" s="250"/>
      <c r="WYS187" s="250"/>
      <c r="WYT187" s="250"/>
      <c r="WYU187" s="250"/>
      <c r="WYV187" s="250"/>
      <c r="WYW187" s="250"/>
      <c r="WYX187" s="250"/>
      <c r="WYY187" s="250"/>
      <c r="WYZ187" s="250"/>
      <c r="WZA187" s="250"/>
      <c r="WZB187" s="250"/>
      <c r="WZC187" s="250"/>
      <c r="WZD187" s="250"/>
      <c r="WZE187" s="250"/>
      <c r="WZF187" s="250"/>
      <c r="WZG187" s="250"/>
      <c r="WZH187" s="250"/>
      <c r="WZI187" s="250"/>
      <c r="WZJ187" s="250"/>
      <c r="WZK187" s="250"/>
      <c r="WZL187" s="250"/>
      <c r="WZM187" s="250"/>
      <c r="WZN187" s="250"/>
      <c r="WZO187" s="250"/>
      <c r="WZP187" s="250"/>
      <c r="WZQ187" s="250"/>
      <c r="WZR187" s="250"/>
      <c r="WZS187" s="250"/>
      <c r="WZT187" s="250"/>
      <c r="WZU187" s="250"/>
      <c r="WZV187" s="250"/>
      <c r="WZW187" s="250"/>
      <c r="WZX187" s="250"/>
      <c r="WZY187" s="250"/>
      <c r="WZZ187" s="250"/>
      <c r="XAA187" s="250"/>
      <c r="XAB187" s="250"/>
      <c r="XAC187" s="250"/>
      <c r="XAD187" s="250"/>
      <c r="XAE187" s="250"/>
      <c r="XAF187" s="250"/>
      <c r="XAG187" s="250"/>
      <c r="XAH187" s="250"/>
      <c r="XAI187" s="250"/>
      <c r="XAJ187" s="250"/>
      <c r="XAK187" s="250"/>
      <c r="XAL187" s="250"/>
      <c r="XAM187" s="250"/>
      <c r="XAN187" s="250"/>
      <c r="XAO187" s="250"/>
      <c r="XAP187" s="250"/>
      <c r="XAQ187" s="250"/>
      <c r="XAR187" s="250"/>
      <c r="XAS187" s="250"/>
      <c r="XAT187" s="250"/>
      <c r="XAU187" s="250"/>
      <c r="XAV187" s="250"/>
      <c r="XAW187" s="250"/>
      <c r="XAX187" s="250"/>
      <c r="XAY187" s="250"/>
      <c r="XAZ187" s="250"/>
      <c r="XBA187" s="250"/>
      <c r="XBB187" s="250"/>
      <c r="XBC187" s="250"/>
      <c r="XBD187" s="250"/>
      <c r="XBE187" s="250"/>
      <c r="XBF187" s="250"/>
      <c r="XBG187" s="250"/>
      <c r="XBH187" s="250"/>
      <c r="XBI187" s="250"/>
      <c r="XBJ187" s="250"/>
      <c r="XBK187" s="250"/>
      <c r="XBL187" s="250"/>
      <c r="XBM187" s="250"/>
      <c r="XBN187" s="250"/>
      <c r="XBO187" s="250"/>
      <c r="XBP187" s="250"/>
      <c r="XBQ187" s="250"/>
      <c r="XBR187" s="250"/>
      <c r="XBS187" s="250"/>
      <c r="XBT187" s="250"/>
      <c r="XBU187" s="250"/>
      <c r="XBV187" s="250"/>
      <c r="XBW187" s="250"/>
      <c r="XBX187" s="250"/>
      <c r="XBY187" s="250"/>
      <c r="XBZ187" s="250"/>
      <c r="XCA187" s="250"/>
      <c r="XCB187" s="250"/>
      <c r="XCC187" s="250"/>
      <c r="XCD187" s="250"/>
      <c r="XCE187" s="250"/>
      <c r="XCF187" s="250"/>
      <c r="XCG187" s="250"/>
      <c r="XCH187" s="250"/>
      <c r="XCI187" s="250"/>
      <c r="XCJ187" s="250"/>
      <c r="XCK187" s="250"/>
      <c r="XCL187" s="250"/>
      <c r="XCM187" s="250"/>
      <c r="XCN187" s="250"/>
      <c r="XCO187" s="250"/>
      <c r="XCP187" s="250"/>
      <c r="XCQ187" s="250"/>
      <c r="XCR187" s="250"/>
      <c r="XCS187" s="250"/>
      <c r="XCT187" s="250"/>
      <c r="XCU187" s="250"/>
      <c r="XCV187" s="250"/>
      <c r="XCW187" s="250"/>
      <c r="XCX187" s="250"/>
      <c r="XCY187" s="250"/>
      <c r="XCZ187" s="250"/>
      <c r="XDA187" s="250"/>
      <c r="XDB187" s="250"/>
      <c r="XDC187" s="250"/>
      <c r="XDD187" s="250"/>
      <c r="XDE187" s="250"/>
      <c r="XDF187" s="250"/>
      <c r="XDG187" s="250"/>
      <c r="XDH187" s="250"/>
      <c r="XDI187" s="250"/>
      <c r="XDJ187" s="250"/>
      <c r="XDK187" s="250"/>
      <c r="XDL187" s="250"/>
      <c r="XDM187" s="250"/>
      <c r="XDN187" s="250"/>
      <c r="XDO187" s="250"/>
      <c r="XDP187" s="250"/>
      <c r="XDQ187" s="250"/>
      <c r="XDR187" s="250"/>
      <c r="XDS187" s="250"/>
      <c r="XDT187" s="250"/>
      <c r="XDU187" s="250"/>
      <c r="XDV187" s="250"/>
      <c r="XDW187" s="250"/>
      <c r="XDX187" s="250"/>
      <c r="XDY187" s="250"/>
      <c r="XDZ187" s="250"/>
      <c r="XEA187" s="250"/>
      <c r="XEB187" s="250"/>
      <c r="XEC187" s="250"/>
      <c r="XED187" s="250"/>
      <c r="XEE187" s="250"/>
      <c r="XEF187" s="250"/>
      <c r="XEG187" s="250"/>
      <c r="XEH187" s="250"/>
      <c r="XEI187" s="250"/>
      <c r="XEJ187" s="250"/>
      <c r="XEK187" s="250"/>
      <c r="XEL187" s="250"/>
      <c r="XEM187" s="250"/>
      <c r="XEN187" s="250"/>
      <c r="XEO187" s="250"/>
      <c r="XEP187" s="250"/>
      <c r="XEQ187" s="250"/>
      <c r="XER187" s="250"/>
      <c r="XES187" s="250"/>
      <c r="XET187" s="250"/>
      <c r="XEU187" s="250"/>
      <c r="XEV187" s="450"/>
      <c r="XEW187" s="250"/>
      <c r="XEX187" s="250"/>
      <c r="XEY187" s="250"/>
      <c r="XEZ187" s="250"/>
      <c r="XFA187" s="250"/>
      <c r="XFB187" s="430"/>
      <c r="XFC187" s="430"/>
    </row>
    <row r="188" spans="1:16383">
      <c r="A188" s="250">
        <v>210633</v>
      </c>
      <c r="B188" s="250">
        <v>92114</v>
      </c>
      <c r="C188" s="250">
        <v>143591</v>
      </c>
      <c r="D188" s="250" t="s">
        <v>2757</v>
      </c>
      <c r="E188" s="250" t="s">
        <v>1219</v>
      </c>
      <c r="F188" s="430" t="s">
        <v>2729</v>
      </c>
      <c r="G188" s="430" t="s">
        <v>2730</v>
      </c>
      <c r="H188" s="430" t="s">
        <v>1215</v>
      </c>
      <c r="I188" s="415">
        <v>45742</v>
      </c>
      <c r="J188" s="432">
        <v>45656</v>
      </c>
      <c r="K188" s="415">
        <v>45078</v>
      </c>
      <c r="L188" s="415">
        <v>44629</v>
      </c>
      <c r="M188" s="430" t="s">
        <v>1897</v>
      </c>
      <c r="N188" s="416">
        <v>9020000</v>
      </c>
      <c r="O188" s="431">
        <v>2022</v>
      </c>
      <c r="P188" s="416">
        <v>9476638</v>
      </c>
      <c r="Q188" s="416">
        <v>10602174</v>
      </c>
      <c r="R188" s="433">
        <v>10808813</v>
      </c>
      <c r="S188" s="475">
        <f>Table16[[#This Row],[CURRENT COST ESTIMATE]]/Table16[[#This Row],[BASELINE ESTIMATE WITH ESCALATION]]</f>
        <v>1.1187695467527619</v>
      </c>
      <c r="T188" s="475">
        <f>Table16[[#This Row],[Current Month EcoSys EAC (Loaded)]]/Table16[[#This Row],[BASELINE ESTIMATE WITH ESCALATION]]</f>
        <v>1.1405746426105967</v>
      </c>
      <c r="U188" s="416">
        <v>0</v>
      </c>
      <c r="W188" s="462" t="s">
        <v>1568</v>
      </c>
      <c r="AB188" s="430" t="s">
        <v>2731</v>
      </c>
      <c r="AC188" s="437">
        <v>69</v>
      </c>
      <c r="AD188" s="437"/>
      <c r="AE188" s="463">
        <v>3.5</v>
      </c>
      <c r="AH188" s="250" t="s">
        <v>1840</v>
      </c>
      <c r="AI188" s="250" t="s">
        <v>1840</v>
      </c>
      <c r="AL188" s="460" t="s">
        <v>2808</v>
      </c>
      <c r="AM188" s="460"/>
    </row>
    <row r="189" spans="1:16383" hidden="1">
      <c r="A189" s="250">
        <v>210541</v>
      </c>
      <c r="B189" s="250">
        <v>81503</v>
      </c>
      <c r="C189" s="250">
        <v>112363</v>
      </c>
      <c r="D189" s="250">
        <v>0</v>
      </c>
      <c r="E189" s="250" t="s">
        <v>2027</v>
      </c>
      <c r="F189" s="250" t="s">
        <v>2346</v>
      </c>
      <c r="G189" s="250" t="s">
        <v>2347</v>
      </c>
      <c r="H189" s="250" t="s">
        <v>1215</v>
      </c>
      <c r="I189" s="415">
        <v>44346</v>
      </c>
      <c r="J189" s="432"/>
      <c r="K189" s="415">
        <v>44348</v>
      </c>
      <c r="L189" s="415">
        <v>43787</v>
      </c>
      <c r="M189" s="430" t="s">
        <v>1578</v>
      </c>
      <c r="N189" s="416">
        <v>1658004</v>
      </c>
      <c r="O189" s="431">
        <v>2019</v>
      </c>
      <c r="P189" s="416">
        <v>1741940.4524999999</v>
      </c>
      <c r="Q189" s="416">
        <v>257408</v>
      </c>
      <c r="R189" s="433"/>
      <c r="S189" s="433">
        <f>Table16[[#This Row],[CURRENT COST ESTIMATE]]/Table16[[#This Row],[BASELINE ESTIMATE WITH ESCALATION]]</f>
        <v>0.14777083776346828</v>
      </c>
      <c r="T189" s="451">
        <f>Table16[[#This Row],[Current Month EcoSys EAC (Loaded)]]/Table16[[#This Row],[BASELINE ESTIMATE WITH ESCALATION]]</f>
        <v>0</v>
      </c>
      <c r="W189" s="430" t="s">
        <v>1584</v>
      </c>
      <c r="X189" s="430">
        <v>525454</v>
      </c>
      <c r="Y189" s="430" t="s">
        <v>2348</v>
      </c>
      <c r="AB189" s="430" t="s">
        <v>2349</v>
      </c>
      <c r="AC189" s="250">
        <v>115</v>
      </c>
      <c r="AH189" s="250" t="s">
        <v>1840</v>
      </c>
      <c r="AI189" s="250" t="s">
        <v>1840</v>
      </c>
      <c r="AM189" s="460"/>
    </row>
    <row r="190" spans="1:16383" hidden="1">
      <c r="A190" s="250">
        <v>210538</v>
      </c>
      <c r="B190" s="250">
        <v>81505</v>
      </c>
      <c r="C190" s="250">
        <v>112366</v>
      </c>
      <c r="D190" s="250">
        <v>0</v>
      </c>
      <c r="E190" s="250" t="s">
        <v>1905</v>
      </c>
      <c r="F190" s="250" t="s">
        <v>2350</v>
      </c>
      <c r="G190" s="250" t="s">
        <v>2351</v>
      </c>
      <c r="H190" s="250" t="s">
        <v>1215</v>
      </c>
      <c r="I190" s="415">
        <v>43862</v>
      </c>
      <c r="J190" s="432"/>
      <c r="K190" s="415">
        <v>44348</v>
      </c>
      <c r="L190" s="415">
        <v>43787</v>
      </c>
      <c r="M190" s="430" t="s">
        <v>1578</v>
      </c>
      <c r="N190" s="416">
        <v>2600000</v>
      </c>
      <c r="O190" s="431">
        <v>2020</v>
      </c>
      <c r="P190" s="416">
        <v>2600000</v>
      </c>
      <c r="Q190" s="416">
        <v>2555908</v>
      </c>
      <c r="R190" s="433"/>
      <c r="S190" s="433">
        <f>Table16[[#This Row],[CURRENT COST ESTIMATE]]/Table16[[#This Row],[BASELINE ESTIMATE WITH ESCALATION]]</f>
        <v>0.98304153846153841</v>
      </c>
      <c r="T190" s="451">
        <f>Table16[[#This Row],[Current Month EcoSys EAC (Loaded)]]/Table16[[#This Row],[BASELINE ESTIMATE WITH ESCALATION]]</f>
        <v>0</v>
      </c>
      <c r="U190" s="416">
        <v>2555908</v>
      </c>
      <c r="V190" s="250" t="s">
        <v>1706</v>
      </c>
      <c r="W190" s="430" t="s">
        <v>1563</v>
      </c>
      <c r="X190" s="430">
        <v>640103</v>
      </c>
      <c r="Y190" s="430" t="s">
        <v>2352</v>
      </c>
      <c r="AB190" s="430" t="s">
        <v>2353</v>
      </c>
      <c r="AC190" s="250">
        <v>115</v>
      </c>
      <c r="AI190" s="250" t="s">
        <v>1564</v>
      </c>
      <c r="AM190" s="460"/>
    </row>
    <row r="191" spans="1:16383" hidden="1">
      <c r="A191" s="250">
        <v>210538</v>
      </c>
      <c r="B191" s="250">
        <v>81506</v>
      </c>
      <c r="C191" s="250">
        <v>112367</v>
      </c>
      <c r="D191" s="250">
        <v>0</v>
      </c>
      <c r="E191" s="250" t="s">
        <v>1905</v>
      </c>
      <c r="F191" s="250" t="s">
        <v>2354</v>
      </c>
      <c r="G191" s="250" t="s">
        <v>2355</v>
      </c>
      <c r="H191" s="250" t="s">
        <v>1215</v>
      </c>
      <c r="I191" s="415">
        <v>44197</v>
      </c>
      <c r="J191" s="432"/>
      <c r="K191" s="415">
        <v>44348</v>
      </c>
      <c r="L191" s="415">
        <v>43787</v>
      </c>
      <c r="M191" s="430" t="s">
        <v>1578</v>
      </c>
      <c r="N191" s="416">
        <v>550000</v>
      </c>
      <c r="O191" s="431">
        <v>2020</v>
      </c>
      <c r="P191" s="416">
        <v>563750</v>
      </c>
      <c r="Q191" s="416">
        <v>434289</v>
      </c>
      <c r="R191" s="433"/>
      <c r="S191" s="433">
        <f>Table16[[#This Row],[CURRENT COST ESTIMATE]]/Table16[[#This Row],[BASELINE ESTIMATE WITH ESCALATION]]</f>
        <v>0.77035742793791573</v>
      </c>
      <c r="T191" s="451">
        <f>Table16[[#This Row],[Current Month EcoSys EAC (Loaded)]]/Table16[[#This Row],[BASELINE ESTIMATE WITH ESCALATION]]</f>
        <v>0</v>
      </c>
      <c r="U191" s="416">
        <v>434289</v>
      </c>
      <c r="V191" s="250" t="s">
        <v>1706</v>
      </c>
      <c r="W191" s="430" t="s">
        <v>1563</v>
      </c>
      <c r="X191" s="430">
        <v>640215</v>
      </c>
      <c r="Y191" s="430" t="s">
        <v>2356</v>
      </c>
      <c r="AB191" s="430" t="s">
        <v>2357</v>
      </c>
      <c r="AC191" s="250">
        <v>115</v>
      </c>
      <c r="AI191" s="250" t="s">
        <v>1564</v>
      </c>
      <c r="AM191" s="460"/>
    </row>
    <row r="192" spans="1:16383" hidden="1">
      <c r="A192" s="250">
        <v>210538</v>
      </c>
      <c r="B192" s="250">
        <v>81507</v>
      </c>
      <c r="C192" s="250">
        <v>112368</v>
      </c>
      <c r="D192" s="250">
        <v>0</v>
      </c>
      <c r="E192" s="250" t="s">
        <v>1905</v>
      </c>
      <c r="F192" s="250" t="s">
        <v>2358</v>
      </c>
      <c r="G192" s="250" t="s">
        <v>2359</v>
      </c>
      <c r="H192" s="250" t="s">
        <v>1215</v>
      </c>
      <c r="I192" s="415">
        <v>44743</v>
      </c>
      <c r="J192" s="432"/>
      <c r="K192" s="415">
        <v>44348</v>
      </c>
      <c r="L192" s="415">
        <v>43787</v>
      </c>
      <c r="M192" s="430" t="s">
        <v>1578</v>
      </c>
      <c r="N192" s="416">
        <v>510000</v>
      </c>
      <c r="O192" s="431">
        <v>2020</v>
      </c>
      <c r="P192" s="416">
        <v>535818.75</v>
      </c>
      <c r="Q192" s="416">
        <v>679553</v>
      </c>
      <c r="R192" s="433"/>
      <c r="S192" s="433">
        <f>Table16[[#This Row],[CURRENT COST ESTIMATE]]/Table16[[#This Row],[BASELINE ESTIMATE WITH ESCALATION]]</f>
        <v>1.2682516242666013</v>
      </c>
      <c r="T192" s="451">
        <f>Table16[[#This Row],[Current Month EcoSys EAC (Loaded)]]/Table16[[#This Row],[BASELINE ESTIMATE WITH ESCALATION]]</f>
        <v>0</v>
      </c>
      <c r="U192" s="416">
        <v>0</v>
      </c>
      <c r="W192" s="430" t="s">
        <v>1568</v>
      </c>
      <c r="X192" s="430">
        <v>640280</v>
      </c>
      <c r="Y192" s="430" t="s">
        <v>2360</v>
      </c>
      <c r="AB192" s="430" t="s">
        <v>2361</v>
      </c>
      <c r="AC192" s="250">
        <v>138</v>
      </c>
      <c r="AH192" s="250" t="s">
        <v>1840</v>
      </c>
      <c r="AI192" s="250" t="s">
        <v>1840</v>
      </c>
      <c r="AM192" s="460"/>
    </row>
    <row r="193" spans="1:39" hidden="1">
      <c r="A193" s="250">
        <v>210539</v>
      </c>
      <c r="B193" s="250">
        <v>81508</v>
      </c>
      <c r="C193" s="250">
        <v>112369</v>
      </c>
      <c r="D193" s="250" t="e">
        <v>#N/A</v>
      </c>
      <c r="E193" s="250" t="s">
        <v>2362</v>
      </c>
      <c r="F193" s="250" t="s">
        <v>2363</v>
      </c>
      <c r="G193" s="250" t="s">
        <v>2364</v>
      </c>
      <c r="H193" s="250" t="s">
        <v>1215</v>
      </c>
      <c r="I193" s="415">
        <v>44377</v>
      </c>
      <c r="J193" s="432"/>
      <c r="K193" s="415">
        <v>44348</v>
      </c>
      <c r="L193" s="415">
        <v>43787</v>
      </c>
      <c r="M193" s="430" t="s">
        <v>1578</v>
      </c>
      <c r="N193" s="416">
        <v>311400</v>
      </c>
      <c r="O193" s="431">
        <v>2019</v>
      </c>
      <c r="P193" s="416">
        <v>327164.625</v>
      </c>
      <c r="Q193" s="416">
        <v>259864</v>
      </c>
      <c r="R193" s="433"/>
      <c r="S193" s="433">
        <f>Table16[[#This Row],[CURRENT COST ESTIMATE]]/Table16[[#This Row],[BASELINE ESTIMATE WITH ESCALATION]]</f>
        <v>0.79429125321846761</v>
      </c>
      <c r="T193" s="451">
        <f>Table16[[#This Row],[Current Month EcoSys EAC (Loaded)]]/Table16[[#This Row],[BASELINE ESTIMATE WITH ESCALATION]]</f>
        <v>0</v>
      </c>
      <c r="U193" s="416">
        <v>0</v>
      </c>
      <c r="W193" s="430" t="s">
        <v>1584</v>
      </c>
      <c r="X193" s="430">
        <v>542978</v>
      </c>
      <c r="Y193" s="430" t="s">
        <v>2365</v>
      </c>
      <c r="AB193" s="430" t="s">
        <v>2366</v>
      </c>
      <c r="AC193" s="250">
        <v>161</v>
      </c>
      <c r="AG193" s="250" t="s">
        <v>1564</v>
      </c>
      <c r="AH193" s="250" t="s">
        <v>1564</v>
      </c>
      <c r="AI193" s="250" t="s">
        <v>1564</v>
      </c>
      <c r="AM193" s="460"/>
    </row>
    <row r="194" spans="1:39" hidden="1">
      <c r="A194" s="250">
        <v>210539</v>
      </c>
      <c r="B194" s="250">
        <v>81509</v>
      </c>
      <c r="C194" s="250">
        <v>112370</v>
      </c>
      <c r="D194" s="250">
        <v>0</v>
      </c>
      <c r="E194" s="250" t="s">
        <v>2362</v>
      </c>
      <c r="F194" s="250" t="s">
        <v>2367</v>
      </c>
      <c r="G194" s="250" t="s">
        <v>2368</v>
      </c>
      <c r="H194" s="250" t="s">
        <v>1215</v>
      </c>
      <c r="I194" s="415">
        <v>44098</v>
      </c>
      <c r="J194" s="432"/>
      <c r="K194" s="415">
        <v>44348</v>
      </c>
      <c r="L194" s="415">
        <v>43787</v>
      </c>
      <c r="M194" s="430" t="s">
        <v>1578</v>
      </c>
      <c r="N194" s="416">
        <v>468500</v>
      </c>
      <c r="O194" s="431">
        <v>2019</v>
      </c>
      <c r="P194" s="416">
        <v>480212.5</v>
      </c>
      <c r="Q194" s="416">
        <v>400871</v>
      </c>
      <c r="R194" s="433"/>
      <c r="S194" s="433">
        <f>Table16[[#This Row],[CURRENT COST ESTIMATE]]/Table16[[#This Row],[BASELINE ESTIMATE WITH ESCALATION]]</f>
        <v>0.83477835333315975</v>
      </c>
      <c r="T194" s="451">
        <f>Table16[[#This Row],[Current Month EcoSys EAC (Loaded)]]/Table16[[#This Row],[BASELINE ESTIMATE WITH ESCALATION]]</f>
        <v>0</v>
      </c>
      <c r="U194" s="416">
        <v>400871</v>
      </c>
      <c r="V194" s="250" t="s">
        <v>1706</v>
      </c>
      <c r="W194" s="430" t="s">
        <v>1563</v>
      </c>
      <c r="X194" s="430">
        <v>542997</v>
      </c>
      <c r="Y194" s="430" t="s">
        <v>2369</v>
      </c>
      <c r="AB194" s="430" t="s">
        <v>2370</v>
      </c>
      <c r="AC194" s="250">
        <v>161</v>
      </c>
      <c r="AG194" s="250" t="s">
        <v>1564</v>
      </c>
      <c r="AI194" s="250" t="s">
        <v>1564</v>
      </c>
      <c r="AM194" s="460"/>
    </row>
    <row r="195" spans="1:39" hidden="1">
      <c r="A195" s="250">
        <v>210539</v>
      </c>
      <c r="B195" s="250">
        <v>81511</v>
      </c>
      <c r="C195" s="250">
        <v>112372</v>
      </c>
      <c r="D195" s="250">
        <v>0</v>
      </c>
      <c r="E195" s="250" t="s">
        <v>2362</v>
      </c>
      <c r="F195" s="250" t="s">
        <v>2371</v>
      </c>
      <c r="G195" s="250" t="s">
        <v>2372</v>
      </c>
      <c r="H195" s="250" t="s">
        <v>1215</v>
      </c>
      <c r="I195" s="415">
        <v>44561</v>
      </c>
      <c r="J195" s="432"/>
      <c r="K195" s="415">
        <v>44348</v>
      </c>
      <c r="L195" s="415">
        <v>43787</v>
      </c>
      <c r="M195" s="430" t="s">
        <v>1578</v>
      </c>
      <c r="N195" s="416">
        <v>898600</v>
      </c>
      <c r="O195" s="431">
        <v>2019</v>
      </c>
      <c r="P195" s="416">
        <v>944091.625</v>
      </c>
      <c r="Q195" s="416">
        <v>1348442</v>
      </c>
      <c r="R195" s="433"/>
      <c r="S195" s="433">
        <f>Table16[[#This Row],[CURRENT COST ESTIMATE]]/Table16[[#This Row],[BASELINE ESTIMATE WITH ESCALATION]]</f>
        <v>1.4282956911094302</v>
      </c>
      <c r="T195" s="451">
        <f>Table16[[#This Row],[Current Month EcoSys EAC (Loaded)]]/Table16[[#This Row],[BASELINE ESTIMATE WITH ESCALATION]]</f>
        <v>0</v>
      </c>
      <c r="U195" s="416">
        <v>0</v>
      </c>
      <c r="W195" s="430" t="s">
        <v>1584</v>
      </c>
      <c r="X195" s="430">
        <v>542993</v>
      </c>
      <c r="Y195" s="430" t="s">
        <v>2373</v>
      </c>
      <c r="AB195" s="430" t="s">
        <v>2374</v>
      </c>
      <c r="AC195" s="250">
        <v>161</v>
      </c>
      <c r="AG195" s="250" t="s">
        <v>1564</v>
      </c>
      <c r="AM195" s="460"/>
    </row>
    <row r="196" spans="1:39" hidden="1">
      <c r="A196" s="250">
        <v>210545</v>
      </c>
      <c r="B196" s="250">
        <v>81513</v>
      </c>
      <c r="C196" s="250">
        <v>112377</v>
      </c>
      <c r="D196" s="250">
        <v>0</v>
      </c>
      <c r="E196" s="250" t="s">
        <v>1834</v>
      </c>
      <c r="F196" s="250" t="s">
        <v>2375</v>
      </c>
      <c r="G196" s="250" t="s">
        <v>2376</v>
      </c>
      <c r="H196" s="250" t="s">
        <v>1215</v>
      </c>
      <c r="I196" s="415">
        <v>46600</v>
      </c>
      <c r="J196" s="432"/>
      <c r="K196" s="415">
        <v>44348</v>
      </c>
      <c r="L196" s="415">
        <v>43787</v>
      </c>
      <c r="M196" s="430" t="s">
        <v>1578</v>
      </c>
      <c r="N196" s="416">
        <v>828359</v>
      </c>
      <c r="O196" s="431">
        <v>2020</v>
      </c>
      <c r="P196" s="416">
        <v>870294.67437499994</v>
      </c>
      <c r="Q196" s="416">
        <v>838500</v>
      </c>
      <c r="R196" s="433"/>
      <c r="S196" s="433">
        <f>Table16[[#This Row],[CURRENT COST ESTIMATE]]/Table16[[#This Row],[BASELINE ESTIMATE WITH ESCALATION]]</f>
        <v>0.96346677130038372</v>
      </c>
      <c r="T196" s="451">
        <f>Table16[[#This Row],[Current Month EcoSys EAC (Loaded)]]/Table16[[#This Row],[BASELINE ESTIMATE WITH ESCALATION]]</f>
        <v>0</v>
      </c>
      <c r="U196" s="416">
        <v>0</v>
      </c>
      <c r="W196" s="430" t="s">
        <v>1568</v>
      </c>
      <c r="X196" s="430">
        <v>520814</v>
      </c>
      <c r="Y196" s="430" t="s">
        <v>1876</v>
      </c>
      <c r="AB196" s="430" t="s">
        <v>2377</v>
      </c>
      <c r="AC196" s="250">
        <v>138</v>
      </c>
      <c r="AM196" s="460"/>
    </row>
    <row r="197" spans="1:39" hidden="1">
      <c r="A197" s="250">
        <v>210545</v>
      </c>
      <c r="B197" s="250">
        <v>81514</v>
      </c>
      <c r="C197" s="250">
        <v>112378</v>
      </c>
      <c r="D197" s="250">
        <v>0</v>
      </c>
      <c r="E197" s="250" t="s">
        <v>1834</v>
      </c>
      <c r="F197" s="250" t="s">
        <v>2378</v>
      </c>
      <c r="G197" s="250" t="s">
        <v>2379</v>
      </c>
      <c r="H197" s="250" t="s">
        <v>1215</v>
      </c>
      <c r="I197" s="415">
        <v>44348</v>
      </c>
      <c r="J197" s="432"/>
      <c r="K197" s="415">
        <v>44348</v>
      </c>
      <c r="L197" s="415">
        <v>43787</v>
      </c>
      <c r="M197" s="430" t="s">
        <v>1578</v>
      </c>
      <c r="N197" s="416">
        <v>52400</v>
      </c>
      <c r="O197" s="431">
        <v>2020</v>
      </c>
      <c r="P197" s="416">
        <v>53710</v>
      </c>
      <c r="Q197" s="416">
        <v>52400</v>
      </c>
      <c r="R197" s="433"/>
      <c r="S197" s="433">
        <f>Table16[[#This Row],[CURRENT COST ESTIMATE]]/Table16[[#This Row],[BASELINE ESTIMATE WITH ESCALATION]]</f>
        <v>0.97560975609756095</v>
      </c>
      <c r="T197" s="451">
        <f>Table16[[#This Row],[Current Month EcoSys EAC (Loaded)]]/Table16[[#This Row],[BASELINE ESTIMATE WITH ESCALATION]]</f>
        <v>0</v>
      </c>
      <c r="U197" s="416">
        <v>0</v>
      </c>
      <c r="W197" s="430" t="s">
        <v>1568</v>
      </c>
      <c r="X197" s="430">
        <v>521088</v>
      </c>
      <c r="Y197" s="430" t="s">
        <v>2380</v>
      </c>
      <c r="AB197" s="430" t="s">
        <v>2381</v>
      </c>
      <c r="AC197" s="250">
        <v>69</v>
      </c>
      <c r="AH197" s="250" t="s">
        <v>1840</v>
      </c>
      <c r="AI197" s="250" t="s">
        <v>1840</v>
      </c>
      <c r="AM197" s="460"/>
    </row>
    <row r="198" spans="1:39" hidden="1">
      <c r="A198" s="250">
        <v>210545</v>
      </c>
      <c r="B198" s="250">
        <v>81515</v>
      </c>
      <c r="C198" s="250">
        <v>112379</v>
      </c>
      <c r="D198" s="250">
        <v>0</v>
      </c>
      <c r="E198" s="250" t="s">
        <v>1834</v>
      </c>
      <c r="F198" s="250" t="s">
        <v>2382</v>
      </c>
      <c r="G198" s="250" t="s">
        <v>2383</v>
      </c>
      <c r="H198" s="250" t="s">
        <v>1215</v>
      </c>
      <c r="I198" s="415">
        <v>44924</v>
      </c>
      <c r="J198" s="432"/>
      <c r="K198" s="415">
        <v>44348</v>
      </c>
      <c r="L198" s="415">
        <v>43787</v>
      </c>
      <c r="M198" s="430" t="s">
        <v>1578</v>
      </c>
      <c r="N198" s="416">
        <v>822500</v>
      </c>
      <c r="O198" s="431">
        <v>2020</v>
      </c>
      <c r="P198" s="416">
        <v>864139.0625</v>
      </c>
      <c r="Q198" s="416">
        <v>4100000</v>
      </c>
      <c r="R198" s="433"/>
      <c r="S198" s="433">
        <f>Table16[[#This Row],[CURRENT COST ESTIMATE]]/Table16[[#This Row],[BASELINE ESTIMATE WITH ESCALATION]]</f>
        <v>4.744606716583883</v>
      </c>
      <c r="T198" s="451">
        <f>Table16[[#This Row],[Current Month EcoSys EAC (Loaded)]]/Table16[[#This Row],[BASELINE ESTIMATE WITH ESCALATION]]</f>
        <v>0</v>
      </c>
      <c r="U198" s="416">
        <v>0</v>
      </c>
      <c r="W198" s="430" t="s">
        <v>1568</v>
      </c>
      <c r="X198" s="430">
        <v>520999</v>
      </c>
      <c r="Y198" s="430" t="s">
        <v>1947</v>
      </c>
      <c r="AB198" s="430" t="s">
        <v>2384</v>
      </c>
      <c r="AH198" s="250" t="s">
        <v>1840</v>
      </c>
      <c r="AI198" s="250" t="s">
        <v>1840</v>
      </c>
      <c r="AM198" s="460"/>
    </row>
    <row r="199" spans="1:39" hidden="1">
      <c r="A199" s="250">
        <v>210545</v>
      </c>
      <c r="B199" s="250">
        <v>81515</v>
      </c>
      <c r="C199" s="250">
        <v>112380</v>
      </c>
      <c r="D199" s="250">
        <v>0</v>
      </c>
      <c r="E199" s="250" t="s">
        <v>1834</v>
      </c>
      <c r="F199" s="250" t="s">
        <v>2382</v>
      </c>
      <c r="G199" s="250" t="s">
        <v>2385</v>
      </c>
      <c r="H199" s="250" t="s">
        <v>1215</v>
      </c>
      <c r="I199" s="415">
        <v>44713</v>
      </c>
      <c r="J199" s="432"/>
      <c r="K199" s="415">
        <v>44348</v>
      </c>
      <c r="L199" s="415">
        <v>43787</v>
      </c>
      <c r="M199" s="430" t="s">
        <v>1578</v>
      </c>
      <c r="N199" s="416">
        <v>128300</v>
      </c>
      <c r="O199" s="431">
        <v>2020</v>
      </c>
      <c r="P199" s="416">
        <v>134795.1875</v>
      </c>
      <c r="Q199" s="416">
        <v>204000</v>
      </c>
      <c r="R199" s="433"/>
      <c r="S199" s="433">
        <f>Table16[[#This Row],[CURRENT COST ESTIMATE]]/Table16[[#This Row],[BASELINE ESTIMATE WITH ESCALATION]]</f>
        <v>1.5134071459339007</v>
      </c>
      <c r="T199" s="451">
        <f>Table16[[#This Row],[Current Month EcoSys EAC (Loaded)]]/Table16[[#This Row],[BASELINE ESTIMATE WITH ESCALATION]]</f>
        <v>0</v>
      </c>
      <c r="U199" s="416">
        <v>0</v>
      </c>
      <c r="W199" s="430" t="s">
        <v>1568</v>
      </c>
      <c r="X199" s="430">
        <v>520995</v>
      </c>
      <c r="Y199" s="430" t="s">
        <v>1947</v>
      </c>
      <c r="AB199" s="430" t="s">
        <v>2386</v>
      </c>
      <c r="AH199" s="250" t="s">
        <v>1840</v>
      </c>
      <c r="AI199" s="250" t="s">
        <v>1840</v>
      </c>
      <c r="AM199" s="460"/>
    </row>
    <row r="200" spans="1:39" hidden="1">
      <c r="A200" s="250">
        <v>210542</v>
      </c>
      <c r="B200" s="250">
        <v>81516</v>
      </c>
      <c r="C200" s="250">
        <v>112381</v>
      </c>
      <c r="D200" s="250">
        <v>0</v>
      </c>
      <c r="E200" s="250" t="s">
        <v>1869</v>
      </c>
      <c r="F200" s="250" t="s">
        <v>2387</v>
      </c>
      <c r="G200" s="250" t="s">
        <v>2388</v>
      </c>
      <c r="H200" s="250" t="s">
        <v>1215</v>
      </c>
      <c r="I200" s="415">
        <v>44713</v>
      </c>
      <c r="J200" s="432"/>
      <c r="K200" s="415">
        <v>44287</v>
      </c>
      <c r="L200" s="415">
        <v>43787</v>
      </c>
      <c r="M200" s="430" t="s">
        <v>1578</v>
      </c>
      <c r="N200" s="416">
        <v>3067168.2</v>
      </c>
      <c r="O200" s="431">
        <v>2020</v>
      </c>
      <c r="P200" s="416">
        <v>3222443.5901250001</v>
      </c>
      <c r="Q200" s="416">
        <v>3393918</v>
      </c>
      <c r="R200" s="433"/>
      <c r="S200" s="433">
        <f>Table16[[#This Row],[CURRENT COST ESTIMATE]]/Table16[[#This Row],[BASELINE ESTIMATE WITH ESCALATION]]</f>
        <v>1.0532125404461614</v>
      </c>
      <c r="T200" s="451">
        <f>Table16[[#This Row],[Current Month EcoSys EAC (Loaded)]]/Table16[[#This Row],[BASELINE ESTIMATE WITH ESCALATION]]</f>
        <v>0</v>
      </c>
      <c r="U200" s="416">
        <v>0</v>
      </c>
      <c r="W200" s="430" t="s">
        <v>1568</v>
      </c>
      <c r="X200" s="430">
        <v>533322</v>
      </c>
      <c r="Y200" s="430" t="s">
        <v>2389</v>
      </c>
      <c r="Z200" s="430">
        <v>533337</v>
      </c>
      <c r="AA200" s="430" t="s">
        <v>2390</v>
      </c>
      <c r="AB200" s="430" t="s">
        <v>2391</v>
      </c>
      <c r="AC200" s="250">
        <v>115</v>
      </c>
      <c r="AD200" s="250">
        <v>4</v>
      </c>
      <c r="AG200" s="250" t="s">
        <v>1564</v>
      </c>
      <c r="AH200" s="250" t="s">
        <v>1564</v>
      </c>
      <c r="AM200" s="460"/>
    </row>
    <row r="201" spans="1:39" hidden="1">
      <c r="A201" s="250">
        <v>210605</v>
      </c>
      <c r="B201" s="250">
        <v>81516</v>
      </c>
      <c r="C201" s="250">
        <v>112383</v>
      </c>
      <c r="D201" s="250">
        <v>0</v>
      </c>
      <c r="E201" s="250" t="s">
        <v>1869</v>
      </c>
      <c r="F201" s="250" t="s">
        <v>2387</v>
      </c>
      <c r="G201" s="250" t="s">
        <v>2392</v>
      </c>
      <c r="H201" s="250" t="s">
        <v>1215</v>
      </c>
      <c r="I201" s="415">
        <v>44713</v>
      </c>
      <c r="J201" s="432"/>
      <c r="K201" s="415">
        <v>44287</v>
      </c>
      <c r="L201" s="415">
        <v>44257</v>
      </c>
      <c r="M201" s="430" t="s">
        <v>1578</v>
      </c>
      <c r="N201" s="416">
        <v>9204123</v>
      </c>
      <c r="O201" s="431">
        <v>2020</v>
      </c>
      <c r="P201" s="416">
        <v>9670081.7268749997</v>
      </c>
      <c r="Q201" s="416">
        <v>10675598</v>
      </c>
      <c r="R201" s="433"/>
      <c r="S201" s="433">
        <f>Table16[[#This Row],[CURRENT COST ESTIMATE]]/Table16[[#This Row],[BASELINE ESTIMATE WITH ESCALATION]]</f>
        <v>1.1039821897606592</v>
      </c>
      <c r="T201" s="451">
        <f>Table16[[#This Row],[Current Month EcoSys EAC (Loaded)]]/Table16[[#This Row],[BASELINE ESTIMATE WITH ESCALATION]]</f>
        <v>0</v>
      </c>
      <c r="U201" s="416">
        <v>0</v>
      </c>
      <c r="W201" s="430" t="s">
        <v>1568</v>
      </c>
      <c r="X201" s="430">
        <v>533338</v>
      </c>
      <c r="Y201" s="430" t="s">
        <v>2393</v>
      </c>
      <c r="Z201" s="430">
        <v>533338</v>
      </c>
      <c r="AA201" s="430" t="s">
        <v>2393</v>
      </c>
      <c r="AB201" s="430" t="s">
        <v>2394</v>
      </c>
      <c r="AC201" s="250">
        <v>115</v>
      </c>
      <c r="AD201" s="250">
        <v>2.2000000000000002</v>
      </c>
      <c r="AG201" s="250" t="s">
        <v>1564</v>
      </c>
      <c r="AH201" s="250" t="s">
        <v>1564</v>
      </c>
      <c r="AM201" s="460"/>
    </row>
    <row r="202" spans="1:39">
      <c r="A202" s="250">
        <v>210708</v>
      </c>
      <c r="B202" s="250">
        <v>92393</v>
      </c>
      <c r="C202" s="250">
        <v>156293</v>
      </c>
      <c r="D202" s="250" t="s">
        <v>2765</v>
      </c>
      <c r="E202" s="250" t="s">
        <v>1219</v>
      </c>
      <c r="F202" s="430" t="s">
        <v>2766</v>
      </c>
      <c r="G202" s="430" t="s">
        <v>2767</v>
      </c>
      <c r="H202" s="430" t="s">
        <v>1215</v>
      </c>
      <c r="I202" s="415">
        <v>45576</v>
      </c>
      <c r="J202" s="432">
        <v>45639</v>
      </c>
      <c r="K202" s="415">
        <v>45444</v>
      </c>
      <c r="L202" s="415">
        <v>44904</v>
      </c>
      <c r="M202" s="430" t="s">
        <v>2768</v>
      </c>
      <c r="N202" s="416">
        <v>698030</v>
      </c>
      <c r="O202" s="431">
        <v>2023</v>
      </c>
      <c r="P202" s="416">
        <v>715481</v>
      </c>
      <c r="Q202" s="416">
        <v>698030</v>
      </c>
      <c r="R202" s="433">
        <v>416629</v>
      </c>
      <c r="S202" s="475">
        <f>Table16[[#This Row],[CURRENT COST ESTIMATE]]/Table16[[#This Row],[BASELINE ESTIMATE WITH ESCALATION]]</f>
        <v>0.97560941520459665</v>
      </c>
      <c r="T202" s="475">
        <f>Table16[[#This Row],[Current Month EcoSys EAC (Loaded)]]/Table16[[#This Row],[BASELINE ESTIMATE WITH ESCALATION]]</f>
        <v>0.58230616885703468</v>
      </c>
      <c r="U202" s="416">
        <v>0</v>
      </c>
      <c r="W202" s="462" t="s">
        <v>1568</v>
      </c>
      <c r="AB202" s="430" t="s">
        <v>2769</v>
      </c>
      <c r="AC202" s="250">
        <v>161</v>
      </c>
      <c r="AK202" s="434"/>
      <c r="AL202" s="460" t="s">
        <v>2809</v>
      </c>
      <c r="AM202" s="460"/>
    </row>
    <row r="203" spans="1:39">
      <c r="A203" s="250">
        <v>210708</v>
      </c>
      <c r="B203" s="250">
        <v>92386</v>
      </c>
      <c r="C203" s="250">
        <v>156299</v>
      </c>
      <c r="D203" s="250" t="s">
        <v>2810</v>
      </c>
      <c r="E203" s="250" t="s">
        <v>1219</v>
      </c>
      <c r="F203" s="430" t="s">
        <v>2771</v>
      </c>
      <c r="G203" s="430" t="s">
        <v>2772</v>
      </c>
      <c r="H203" s="430" t="s">
        <v>1215</v>
      </c>
      <c r="I203" s="415">
        <v>47269</v>
      </c>
      <c r="J203" s="432">
        <v>46569</v>
      </c>
      <c r="K203" s="415">
        <v>46539</v>
      </c>
      <c r="L203" s="415">
        <v>44904</v>
      </c>
      <c r="M203" s="430" t="s">
        <v>2768</v>
      </c>
      <c r="N203" s="416">
        <v>4951250</v>
      </c>
      <c r="O203" s="431">
        <v>2023</v>
      </c>
      <c r="P203" s="416">
        <v>4975031</v>
      </c>
      <c r="Q203" s="416">
        <v>4951250</v>
      </c>
      <c r="R203" s="433">
        <v>4363651</v>
      </c>
      <c r="S203" s="475">
        <f>Table16[[#This Row],[CURRENT COST ESTIMATE]]/Table16[[#This Row],[BASELINE ESTIMATE WITH ESCALATION]]</f>
        <v>0.99521992928285274</v>
      </c>
      <c r="T203" s="475">
        <f>Table16[[#This Row],[Current Month EcoSys EAC (Loaded)]]/Table16[[#This Row],[BASELINE ESTIMATE WITH ESCALATION]]</f>
        <v>0.87711031348347379</v>
      </c>
      <c r="U203" s="416">
        <v>0</v>
      </c>
      <c r="W203" s="462" t="s">
        <v>1568</v>
      </c>
      <c r="AB203" s="430" t="s">
        <v>2773</v>
      </c>
      <c r="AC203" s="250">
        <v>138</v>
      </c>
      <c r="AE203" s="254"/>
      <c r="AL203" s="460" t="s">
        <v>2811</v>
      </c>
      <c r="AM203" s="460"/>
    </row>
    <row r="204" spans="1:39" hidden="1">
      <c r="A204" s="250">
        <v>210545</v>
      </c>
      <c r="B204" s="250">
        <v>81525</v>
      </c>
      <c r="C204" s="250">
        <v>112395</v>
      </c>
      <c r="D204" s="250">
        <v>0</v>
      </c>
      <c r="E204" s="250" t="s">
        <v>1834</v>
      </c>
      <c r="F204" s="250" t="s">
        <v>2396</v>
      </c>
      <c r="G204" s="250" t="s">
        <v>2397</v>
      </c>
      <c r="H204" s="250" t="s">
        <v>1215</v>
      </c>
      <c r="I204" s="415">
        <v>45989</v>
      </c>
      <c r="J204" s="432"/>
      <c r="K204" s="415">
        <v>44348</v>
      </c>
      <c r="L204" s="415">
        <v>43787</v>
      </c>
      <c r="M204" s="430" t="s">
        <v>1578</v>
      </c>
      <c r="N204" s="416">
        <v>400000</v>
      </c>
      <c r="O204" s="431">
        <v>2020</v>
      </c>
      <c r="P204" s="416">
        <v>420250</v>
      </c>
      <c r="Q204" s="416">
        <v>400000</v>
      </c>
      <c r="R204" s="433"/>
      <c r="S204" s="416">
        <f>Table16[[#This Row],[CURRENT COST ESTIMATE]]/Table16[[#This Row],[BASELINE ESTIMATE WITH ESCALATION]]</f>
        <v>0.95181439619274244</v>
      </c>
      <c r="T204" s="451">
        <f>Table16[[#This Row],[Current Month EcoSys EAC (Loaded)]]/Table16[[#This Row],[BASELINE ESTIMATE WITH ESCALATION]]</f>
        <v>0</v>
      </c>
      <c r="U204" s="416">
        <v>0</v>
      </c>
      <c r="W204" s="430" t="s">
        <v>1568</v>
      </c>
      <c r="X204" s="430">
        <v>520929</v>
      </c>
      <c r="Y204" s="430" t="s">
        <v>2398</v>
      </c>
      <c r="AB204" s="430" t="s">
        <v>2399</v>
      </c>
      <c r="AC204" s="250" t="s">
        <v>2400</v>
      </c>
      <c r="AM204" s="460"/>
    </row>
    <row r="205" spans="1:39" hidden="1">
      <c r="A205" s="250">
        <v>210642</v>
      </c>
      <c r="B205" s="250">
        <v>81529</v>
      </c>
      <c r="C205" s="250">
        <v>112399</v>
      </c>
      <c r="D205" s="250" t="e">
        <v>#N/A</v>
      </c>
      <c r="E205" s="250" t="s">
        <v>2027</v>
      </c>
      <c r="F205" s="250" t="s">
        <v>2401</v>
      </c>
      <c r="G205" s="250" t="s">
        <v>2402</v>
      </c>
      <c r="H205" s="250" t="s">
        <v>1215</v>
      </c>
      <c r="I205" s="420"/>
      <c r="J205" s="432"/>
      <c r="K205" s="415">
        <v>45078</v>
      </c>
      <c r="L205" s="415">
        <v>44631</v>
      </c>
      <c r="M205" s="430" t="s">
        <v>1897</v>
      </c>
      <c r="N205" s="416">
        <v>231742</v>
      </c>
      <c r="O205" s="431">
        <v>2022</v>
      </c>
      <c r="P205" s="416">
        <v>231742</v>
      </c>
      <c r="Q205" s="416">
        <v>231742</v>
      </c>
      <c r="R205" s="433"/>
      <c r="S205" s="416">
        <f>Table16[[#This Row],[CURRENT COST ESTIMATE]]/Table16[[#This Row],[BASELINE ESTIMATE WITH ESCALATION]]</f>
        <v>1</v>
      </c>
      <c r="T205" s="451">
        <f>Table16[[#This Row],[Current Month EcoSys EAC (Loaded)]]/Table16[[#This Row],[BASELINE ESTIMATE WITH ESCALATION]]</f>
        <v>0</v>
      </c>
      <c r="U205" s="416">
        <v>0</v>
      </c>
      <c r="W205" s="430" t="s">
        <v>1591</v>
      </c>
      <c r="X205" s="430">
        <v>526269</v>
      </c>
      <c r="Y205" s="430" t="s">
        <v>2403</v>
      </c>
      <c r="Z205" s="430">
        <v>526337</v>
      </c>
      <c r="AA205" s="430" t="s">
        <v>2404</v>
      </c>
      <c r="AB205" s="430" t="s">
        <v>2405</v>
      </c>
      <c r="AC205" s="250">
        <v>230</v>
      </c>
      <c r="AH205" s="250" t="s">
        <v>1840</v>
      </c>
      <c r="AI205" s="250" t="s">
        <v>1840</v>
      </c>
      <c r="AM205" s="460"/>
    </row>
    <row r="206" spans="1:39" hidden="1">
      <c r="A206" s="250">
        <v>210642</v>
      </c>
      <c r="B206" s="250">
        <v>81529</v>
      </c>
      <c r="C206" s="250">
        <v>112401</v>
      </c>
      <c r="D206" s="250" t="e">
        <v>#N/A</v>
      </c>
      <c r="E206" s="250" t="s">
        <v>2027</v>
      </c>
      <c r="F206" s="250" t="s">
        <v>2401</v>
      </c>
      <c r="G206" s="250" t="s">
        <v>2406</v>
      </c>
      <c r="H206" s="250" t="s">
        <v>1215</v>
      </c>
      <c r="I206" s="415">
        <v>44713</v>
      </c>
      <c r="J206" s="432"/>
      <c r="K206" s="415">
        <v>45078</v>
      </c>
      <c r="L206" s="415">
        <v>44631</v>
      </c>
      <c r="M206" s="430" t="s">
        <v>1897</v>
      </c>
      <c r="O206" s="431">
        <v>2022</v>
      </c>
      <c r="P206" s="416">
        <v>0</v>
      </c>
      <c r="R206" s="433"/>
      <c r="S206" s="416" t="e">
        <f>Table16[[#This Row],[CURRENT COST ESTIMATE]]/Table16[[#This Row],[BASELINE ESTIMATE WITH ESCALATION]]</f>
        <v>#DIV/0!</v>
      </c>
      <c r="T206" s="451" t="e">
        <f>Table16[[#This Row],[Current Month EcoSys EAC (Loaded)]]/Table16[[#This Row],[BASELINE ESTIMATE WITH ESCALATION]]</f>
        <v>#DIV/0!</v>
      </c>
      <c r="U206" s="416">
        <v>0</v>
      </c>
      <c r="W206" s="430" t="s">
        <v>1568</v>
      </c>
      <c r="X206" s="430">
        <v>526269</v>
      </c>
      <c r="Y206" s="430" t="s">
        <v>2403</v>
      </c>
      <c r="Z206" s="430">
        <v>526337</v>
      </c>
      <c r="AA206" s="430" t="s">
        <v>2404</v>
      </c>
      <c r="AB206" s="430" t="s">
        <v>2405</v>
      </c>
      <c r="AC206" s="250">
        <v>230</v>
      </c>
      <c r="AH206" s="250" t="s">
        <v>1840</v>
      </c>
      <c r="AI206" s="250" t="s">
        <v>1840</v>
      </c>
      <c r="AM206" s="460"/>
    </row>
    <row r="207" spans="1:39" hidden="1">
      <c r="A207" s="250">
        <v>210540</v>
      </c>
      <c r="B207" s="250">
        <v>81532</v>
      </c>
      <c r="C207" s="250">
        <v>112402</v>
      </c>
      <c r="D207" s="250">
        <v>0</v>
      </c>
      <c r="E207" s="250" t="s">
        <v>1866</v>
      </c>
      <c r="F207" s="250" t="s">
        <v>2407</v>
      </c>
      <c r="G207" s="250" t="s">
        <v>2408</v>
      </c>
      <c r="H207" s="250" t="s">
        <v>1215</v>
      </c>
      <c r="I207" s="415">
        <v>44713</v>
      </c>
      <c r="J207" s="432"/>
      <c r="K207" s="415">
        <v>44713</v>
      </c>
      <c r="L207" s="415">
        <v>43787</v>
      </c>
      <c r="M207" s="430" t="s">
        <v>1578</v>
      </c>
      <c r="N207" s="416">
        <v>16602</v>
      </c>
      <c r="O207" s="431">
        <v>2020</v>
      </c>
      <c r="P207" s="416">
        <v>17442.47625</v>
      </c>
      <c r="Q207" s="416">
        <v>16602</v>
      </c>
      <c r="R207" s="433"/>
      <c r="S207" s="416">
        <f>Table16[[#This Row],[CURRENT COST ESTIMATE]]/Table16[[#This Row],[BASELINE ESTIMATE WITH ESCALATION]]</f>
        <v>0.95181439619274244</v>
      </c>
      <c r="T207" s="451">
        <f>Table16[[#This Row],[Current Month EcoSys EAC (Loaded)]]/Table16[[#This Row],[BASELINE ESTIMATE WITH ESCALATION]]</f>
        <v>0</v>
      </c>
      <c r="U207" s="416">
        <v>0</v>
      </c>
      <c r="W207" s="430" t="s">
        <v>1568</v>
      </c>
      <c r="X207" s="430">
        <v>514777</v>
      </c>
      <c r="Y207" s="430" t="s">
        <v>2409</v>
      </c>
      <c r="Z207" s="430">
        <v>520855</v>
      </c>
      <c r="AA207" s="430" t="s">
        <v>2187</v>
      </c>
      <c r="AB207" s="430" t="s">
        <v>2410</v>
      </c>
      <c r="AC207" s="250">
        <v>69</v>
      </c>
      <c r="AH207" s="250" t="s">
        <v>1840</v>
      </c>
      <c r="AI207" s="250" t="s">
        <v>1840</v>
      </c>
      <c r="AM207" s="460"/>
    </row>
    <row r="208" spans="1:39" hidden="1">
      <c r="A208" s="250">
        <v>210538</v>
      </c>
      <c r="B208" s="250">
        <v>81533</v>
      </c>
      <c r="C208" s="250">
        <v>112403</v>
      </c>
      <c r="D208" s="250">
        <v>0</v>
      </c>
      <c r="E208" s="250" t="s">
        <v>1905</v>
      </c>
      <c r="F208" s="250" t="s">
        <v>2411</v>
      </c>
      <c r="G208" s="250" t="s">
        <v>2412</v>
      </c>
      <c r="H208" s="250" t="s">
        <v>1215</v>
      </c>
      <c r="I208" s="415">
        <v>45444</v>
      </c>
      <c r="J208" s="432"/>
      <c r="K208" s="415">
        <v>44287</v>
      </c>
      <c r="L208" s="415">
        <v>43787</v>
      </c>
      <c r="M208" s="430" t="s">
        <v>1578</v>
      </c>
      <c r="N208" s="416">
        <v>608900</v>
      </c>
      <c r="O208" s="431">
        <v>2020</v>
      </c>
      <c r="P208" s="416">
        <v>639725.5625</v>
      </c>
      <c r="Q208" s="416">
        <v>608900</v>
      </c>
      <c r="R208" s="433"/>
      <c r="S208" s="416">
        <f>Table16[[#This Row],[CURRENT COST ESTIMATE]]/Table16[[#This Row],[BASELINE ESTIMATE WITH ESCALATION]]</f>
        <v>0.95181439619274244</v>
      </c>
      <c r="T208" s="451">
        <f>Table16[[#This Row],[Current Month EcoSys EAC (Loaded)]]/Table16[[#This Row],[BASELINE ESTIMATE WITH ESCALATION]]</f>
        <v>0</v>
      </c>
      <c r="U208" s="416">
        <v>0</v>
      </c>
      <c r="W208" s="430" t="s">
        <v>1568</v>
      </c>
      <c r="X208" s="430">
        <v>640171</v>
      </c>
      <c r="Y208" s="430" t="s">
        <v>2413</v>
      </c>
      <c r="AB208" s="430" t="s">
        <v>2414</v>
      </c>
      <c r="AC208" s="250">
        <v>115</v>
      </c>
      <c r="AH208" s="250" t="s">
        <v>1840</v>
      </c>
      <c r="AI208" s="250" t="s">
        <v>1840</v>
      </c>
      <c r="AM208" s="460"/>
    </row>
    <row r="209" spans="1:39" hidden="1">
      <c r="A209" s="250">
        <v>210538</v>
      </c>
      <c r="B209" s="250">
        <v>81533</v>
      </c>
      <c r="C209" s="250">
        <v>112404</v>
      </c>
      <c r="D209" s="250">
        <v>0</v>
      </c>
      <c r="E209" s="250" t="s">
        <v>1905</v>
      </c>
      <c r="F209" s="250" t="s">
        <v>2411</v>
      </c>
      <c r="G209" s="250" t="s">
        <v>2415</v>
      </c>
      <c r="H209" s="250" t="s">
        <v>1215</v>
      </c>
      <c r="I209" s="415">
        <v>45444</v>
      </c>
      <c r="J209" s="432"/>
      <c r="K209" s="415">
        <v>44287</v>
      </c>
      <c r="L209" s="415">
        <v>43787</v>
      </c>
      <c r="M209" s="430" t="s">
        <v>1578</v>
      </c>
      <c r="N209" s="416">
        <v>3600000</v>
      </c>
      <c r="O209" s="431">
        <v>2020</v>
      </c>
      <c r="P209" s="416">
        <v>3782250</v>
      </c>
      <c r="Q209" s="416">
        <v>2991100</v>
      </c>
      <c r="R209" s="433"/>
      <c r="S209" s="416">
        <f>Table16[[#This Row],[CURRENT COST ESTIMATE]]/Table16[[#This Row],[BASELINE ESTIMATE WITH ESCALATION]]</f>
        <v>0.79082556679225324</v>
      </c>
      <c r="T209" s="451">
        <f>Table16[[#This Row],[Current Month EcoSys EAC (Loaded)]]/Table16[[#This Row],[BASELINE ESTIMATE WITH ESCALATION]]</f>
        <v>0</v>
      </c>
      <c r="U209" s="416">
        <v>0</v>
      </c>
      <c r="W209" s="430" t="s">
        <v>1568</v>
      </c>
      <c r="X209" s="430">
        <v>640171</v>
      </c>
      <c r="Y209" s="430" t="s">
        <v>2413</v>
      </c>
      <c r="AB209" s="430" t="s">
        <v>2416</v>
      </c>
      <c r="AC209" s="250">
        <v>115</v>
      </c>
      <c r="AH209" s="250" t="s">
        <v>1840</v>
      </c>
      <c r="AI209" s="250" t="s">
        <v>1840</v>
      </c>
      <c r="AM209" s="460"/>
    </row>
    <row r="210" spans="1:39" ht="15" customHeight="1">
      <c r="A210" s="250">
        <v>210708</v>
      </c>
      <c r="B210" s="250">
        <v>92386</v>
      </c>
      <c r="C210" s="250">
        <v>156300</v>
      </c>
      <c r="D210" s="250" t="s">
        <v>2810</v>
      </c>
      <c r="E210" s="250" t="s">
        <v>1219</v>
      </c>
      <c r="F210" s="430" t="s">
        <v>2771</v>
      </c>
      <c r="G210" s="430" t="s">
        <v>2774</v>
      </c>
      <c r="H210" s="430" t="s">
        <v>1215</v>
      </c>
      <c r="I210" s="415">
        <v>47269</v>
      </c>
      <c r="J210" s="432">
        <v>46569</v>
      </c>
      <c r="K210" s="415">
        <v>46539</v>
      </c>
      <c r="L210" s="415">
        <v>44904</v>
      </c>
      <c r="M210" s="430" t="s">
        <v>2768</v>
      </c>
      <c r="N210" s="416">
        <v>540691</v>
      </c>
      <c r="O210" s="431">
        <v>2023</v>
      </c>
      <c r="P210" s="416">
        <v>554208</v>
      </c>
      <c r="Q210" s="416">
        <v>540691</v>
      </c>
      <c r="R210" s="433">
        <v>305871</v>
      </c>
      <c r="S210" s="475">
        <f>Table16[[#This Row],[CURRENT COST ESTIMATE]]/Table16[[#This Row],[BASELINE ESTIMATE WITH ESCALATION]]</f>
        <v>0.97561024019862574</v>
      </c>
      <c r="T210" s="475">
        <f>Table16[[#This Row],[Current Month EcoSys EAC (Loaded)]]/Table16[[#This Row],[BASELINE ESTIMATE WITH ESCALATION]]</f>
        <v>0.5519065044171142</v>
      </c>
      <c r="U210" s="416">
        <v>0</v>
      </c>
      <c r="W210" s="462" t="s">
        <v>1568</v>
      </c>
      <c r="X210" s="430">
        <v>509800</v>
      </c>
      <c r="Y210" s="430" t="s">
        <v>2775</v>
      </c>
      <c r="AB210" s="430" t="s">
        <v>2776</v>
      </c>
      <c r="AC210" s="250">
        <v>138</v>
      </c>
      <c r="AE210" s="254"/>
      <c r="AL210" s="460" t="s">
        <v>2812</v>
      </c>
      <c r="AM210" s="460"/>
    </row>
    <row r="211" spans="1:39" hidden="1">
      <c r="A211" s="250">
        <v>210515</v>
      </c>
      <c r="B211" s="250">
        <v>81581</v>
      </c>
      <c r="C211" s="250">
        <v>112510</v>
      </c>
      <c r="D211" s="250">
        <v>0</v>
      </c>
      <c r="E211" s="250" t="s">
        <v>2027</v>
      </c>
      <c r="F211" s="250" t="s">
        <v>2417</v>
      </c>
      <c r="G211" s="250" t="s">
        <v>2418</v>
      </c>
      <c r="H211" s="250" t="s">
        <v>1215</v>
      </c>
      <c r="I211" s="415">
        <v>44713</v>
      </c>
      <c r="J211" s="432"/>
      <c r="K211" s="415">
        <v>44713</v>
      </c>
      <c r="L211" s="415">
        <v>43623</v>
      </c>
      <c r="M211" s="430" t="s">
        <v>2419</v>
      </c>
      <c r="N211" s="416">
        <v>3165684</v>
      </c>
      <c r="O211" s="431">
        <v>2019</v>
      </c>
      <c r="P211" s="416">
        <v>3409095.4054840002</v>
      </c>
      <c r="Q211" s="416">
        <v>0</v>
      </c>
      <c r="R211" s="433"/>
      <c r="S211" s="416">
        <f>Table16[[#This Row],[CURRENT COST ESTIMATE]]/Table16[[#This Row],[BASELINE ESTIMATE WITH ESCALATION]]</f>
        <v>0</v>
      </c>
      <c r="T211" s="451">
        <f>Table16[[#This Row],[Current Month EcoSys EAC (Loaded)]]/Table16[[#This Row],[BASELINE ESTIMATE WITH ESCALATION]]</f>
        <v>0</v>
      </c>
      <c r="U211" s="416">
        <v>0</v>
      </c>
      <c r="W211" s="430" t="s">
        <v>1568</v>
      </c>
      <c r="X211" s="430">
        <v>527891</v>
      </c>
      <c r="Y211" s="430" t="s">
        <v>2420</v>
      </c>
      <c r="Z211" s="430">
        <v>528435</v>
      </c>
      <c r="AA211" s="430" t="s">
        <v>2421</v>
      </c>
      <c r="AB211" s="430" t="s">
        <v>2422</v>
      </c>
      <c r="AD211" s="250">
        <v>3.5</v>
      </c>
      <c r="AH211" s="250" t="s">
        <v>1840</v>
      </c>
      <c r="AI211" s="250" t="s">
        <v>1840</v>
      </c>
      <c r="AM211" s="460"/>
    </row>
    <row r="212" spans="1:39" hidden="1">
      <c r="A212" s="250">
        <v>210515</v>
      </c>
      <c r="B212" s="250">
        <v>81581</v>
      </c>
      <c r="C212" s="250">
        <v>122510</v>
      </c>
      <c r="D212" s="250">
        <v>0</v>
      </c>
      <c r="E212" s="250" t="s">
        <v>2027</v>
      </c>
      <c r="F212" s="250" t="s">
        <v>2417</v>
      </c>
      <c r="G212" s="250" t="s">
        <v>2423</v>
      </c>
      <c r="H212" s="250" t="s">
        <v>1215</v>
      </c>
      <c r="I212" s="415">
        <v>44713</v>
      </c>
      <c r="J212" s="432"/>
      <c r="K212" s="415">
        <v>44713</v>
      </c>
      <c r="L212" s="415">
        <v>43623</v>
      </c>
      <c r="M212" s="430" t="s">
        <v>2419</v>
      </c>
      <c r="N212" s="416">
        <v>3749224</v>
      </c>
      <c r="O212" s="431">
        <v>2019</v>
      </c>
      <c r="P212" s="416">
        <v>4037504.1578790001</v>
      </c>
      <c r="Q212" s="416">
        <v>0</v>
      </c>
      <c r="R212" s="433"/>
      <c r="S212" s="416">
        <f>Table16[[#This Row],[CURRENT COST ESTIMATE]]/Table16[[#This Row],[BASELINE ESTIMATE WITH ESCALATION]]</f>
        <v>0</v>
      </c>
      <c r="T212" s="451">
        <f>Table16[[#This Row],[Current Month EcoSys EAC (Loaded)]]/Table16[[#This Row],[BASELINE ESTIMATE WITH ESCALATION]]</f>
        <v>0</v>
      </c>
      <c r="U212" s="416">
        <v>0</v>
      </c>
      <c r="W212" s="430" t="s">
        <v>1568</v>
      </c>
      <c r="X212" s="430">
        <v>527362</v>
      </c>
      <c r="Y212" s="430" t="s">
        <v>2424</v>
      </c>
      <c r="AB212" s="430" t="s">
        <v>2425</v>
      </c>
      <c r="AC212" s="250">
        <v>115</v>
      </c>
      <c r="AH212" s="250" t="s">
        <v>1840</v>
      </c>
      <c r="AI212" s="250" t="s">
        <v>1840</v>
      </c>
      <c r="AM212" s="460"/>
    </row>
    <row r="213" spans="1:39" hidden="1">
      <c r="A213" s="250">
        <v>210560</v>
      </c>
      <c r="B213" s="250">
        <v>81614</v>
      </c>
      <c r="C213" s="250">
        <v>122570</v>
      </c>
      <c r="D213" s="250">
        <v>0</v>
      </c>
      <c r="E213" s="250" t="s">
        <v>1894</v>
      </c>
      <c r="F213" s="250" t="s">
        <v>2426</v>
      </c>
      <c r="G213" s="250" t="s">
        <v>2427</v>
      </c>
      <c r="H213" s="250" t="s">
        <v>1215</v>
      </c>
      <c r="I213" s="415">
        <v>44926</v>
      </c>
      <c r="J213" s="432"/>
      <c r="K213" s="415">
        <v>43617</v>
      </c>
      <c r="L213" s="415">
        <v>43992</v>
      </c>
      <c r="M213" s="430" t="s">
        <v>2428</v>
      </c>
      <c r="N213" s="416">
        <v>33155575</v>
      </c>
      <c r="O213" s="431">
        <v>2020</v>
      </c>
      <c r="P213" s="416">
        <v>34834075.984375</v>
      </c>
      <c r="Q213" s="416">
        <v>33159000</v>
      </c>
      <c r="R213" s="433"/>
      <c r="S213" s="416">
        <f>Table16[[#This Row],[CURRENT COST ESTIMATE]]/Table16[[#This Row],[BASELINE ESTIMATE WITH ESCALATION]]</f>
        <v>0.95191271945532974</v>
      </c>
      <c r="T213" s="451">
        <f>Table16[[#This Row],[Current Month EcoSys EAC (Loaded)]]/Table16[[#This Row],[BASELINE ESTIMATE WITH ESCALATION]]</f>
        <v>0</v>
      </c>
      <c r="U213" s="416">
        <v>0</v>
      </c>
      <c r="W213" s="430" t="s">
        <v>1568</v>
      </c>
      <c r="X213" s="430">
        <v>659138</v>
      </c>
      <c r="Y213" s="430" t="s">
        <v>2429</v>
      </c>
      <c r="AB213" s="430" t="s">
        <v>2430</v>
      </c>
      <c r="AC213" s="250">
        <v>230</v>
      </c>
      <c r="AD213" s="250">
        <v>30</v>
      </c>
      <c r="AM213" s="460"/>
    </row>
    <row r="214" spans="1:39" hidden="1">
      <c r="A214" s="250">
        <v>210559</v>
      </c>
      <c r="B214" s="250">
        <v>81614</v>
      </c>
      <c r="C214" s="250">
        <v>122571</v>
      </c>
      <c r="D214" s="250">
        <v>0</v>
      </c>
      <c r="E214" s="250" t="s">
        <v>2431</v>
      </c>
      <c r="F214" s="250" t="s">
        <v>2426</v>
      </c>
      <c r="G214" s="250" t="s">
        <v>2432</v>
      </c>
      <c r="H214" s="250" t="s">
        <v>1215</v>
      </c>
      <c r="I214" s="415">
        <v>44444</v>
      </c>
      <c r="J214" s="432"/>
      <c r="K214" s="415">
        <v>43617</v>
      </c>
      <c r="L214" s="415">
        <v>43992</v>
      </c>
      <c r="M214" s="430" t="s">
        <v>2428</v>
      </c>
      <c r="N214" s="416">
        <v>19235485</v>
      </c>
      <c r="O214" s="431">
        <v>2020</v>
      </c>
      <c r="P214" s="416">
        <v>19716372.125</v>
      </c>
      <c r="Q214" s="416">
        <v>19235485</v>
      </c>
      <c r="R214" s="433"/>
      <c r="S214" s="416">
        <f>Table16[[#This Row],[CURRENT COST ESTIMATE]]/Table16[[#This Row],[BASELINE ESTIMATE WITH ESCALATION]]</f>
        <v>0.97560975609756095</v>
      </c>
      <c r="T214" s="451">
        <f>Table16[[#This Row],[Current Month EcoSys EAC (Loaded)]]/Table16[[#This Row],[BASELINE ESTIMATE WITH ESCALATION]]</f>
        <v>0</v>
      </c>
      <c r="U214" s="416">
        <v>0</v>
      </c>
      <c r="W214" s="430" t="s">
        <v>1568</v>
      </c>
      <c r="AB214" s="430" t="s">
        <v>2433</v>
      </c>
      <c r="AC214" s="250">
        <v>115</v>
      </c>
      <c r="AD214" s="250">
        <v>20.5</v>
      </c>
      <c r="AH214" s="250" t="s">
        <v>1840</v>
      </c>
      <c r="AI214" s="250" t="s">
        <v>1840</v>
      </c>
      <c r="AM214" s="460"/>
    </row>
    <row r="215" spans="1:39" hidden="1">
      <c r="A215" s="250">
        <v>210560</v>
      </c>
      <c r="B215" s="250">
        <v>81614</v>
      </c>
      <c r="C215" s="250">
        <v>122572</v>
      </c>
      <c r="D215" s="250">
        <v>0</v>
      </c>
      <c r="E215" s="250" t="s">
        <v>1894</v>
      </c>
      <c r="F215" s="250" t="s">
        <v>2426</v>
      </c>
      <c r="G215" s="250" t="s">
        <v>2434</v>
      </c>
      <c r="H215" s="250" t="s">
        <v>1215</v>
      </c>
      <c r="I215" s="415">
        <v>44926</v>
      </c>
      <c r="J215" s="432"/>
      <c r="K215" s="415">
        <v>43617</v>
      </c>
      <c r="L215" s="415">
        <v>43992</v>
      </c>
      <c r="M215" s="430" t="s">
        <v>2428</v>
      </c>
      <c r="N215" s="416">
        <v>3176320</v>
      </c>
      <c r="O215" s="431">
        <v>2020</v>
      </c>
      <c r="P215" s="416">
        <v>3337121.2</v>
      </c>
      <c r="Q215" s="416">
        <v>3848370</v>
      </c>
      <c r="R215" s="433"/>
      <c r="S215" s="416">
        <f>Table16[[#This Row],[CURRENT COST ESTIMATE]]/Table16[[#This Row],[BASELINE ESTIMATE WITH ESCALATION]]</f>
        <v>1.1532005490241108</v>
      </c>
      <c r="T215" s="451">
        <f>Table16[[#This Row],[Current Month EcoSys EAC (Loaded)]]/Table16[[#This Row],[BASELINE ESTIMATE WITH ESCALATION]]</f>
        <v>0</v>
      </c>
      <c r="U215" s="416">
        <v>0</v>
      </c>
      <c r="W215" s="430" t="s">
        <v>1568</v>
      </c>
      <c r="AB215" s="430" t="s">
        <v>2435</v>
      </c>
      <c r="AC215" s="250" t="s">
        <v>1910</v>
      </c>
      <c r="AM215" s="460"/>
    </row>
    <row r="216" spans="1:39" hidden="1">
      <c r="A216" s="250">
        <v>210560</v>
      </c>
      <c r="B216" s="250">
        <v>81614</v>
      </c>
      <c r="C216" s="250">
        <v>122575</v>
      </c>
      <c r="D216" s="250">
        <v>0</v>
      </c>
      <c r="E216" s="250" t="s">
        <v>1894</v>
      </c>
      <c r="F216" s="250" t="s">
        <v>2426</v>
      </c>
      <c r="G216" s="250" t="s">
        <v>2436</v>
      </c>
      <c r="H216" s="250" t="s">
        <v>1215</v>
      </c>
      <c r="I216" s="415">
        <v>44926</v>
      </c>
      <c r="J216" s="432"/>
      <c r="K216" s="415">
        <v>43617</v>
      </c>
      <c r="L216" s="415">
        <v>43992</v>
      </c>
      <c r="M216" s="430" t="s">
        <v>2428</v>
      </c>
      <c r="N216" s="416">
        <v>20938350</v>
      </c>
      <c r="O216" s="431">
        <v>2020</v>
      </c>
      <c r="P216" s="416">
        <v>21998353.96875</v>
      </c>
      <c r="Q216" s="416">
        <v>14282000</v>
      </c>
      <c r="R216" s="433"/>
      <c r="S216" s="416">
        <f>Table16[[#This Row],[CURRENT COST ESTIMATE]]/Table16[[#This Row],[BASELINE ESTIMATE WITH ESCALATION]]</f>
        <v>0.64923039334163135</v>
      </c>
      <c r="T216" s="451">
        <f>Table16[[#This Row],[Current Month EcoSys EAC (Loaded)]]/Table16[[#This Row],[BASELINE ESTIMATE WITH ESCALATION]]</f>
        <v>0</v>
      </c>
      <c r="U216" s="416">
        <v>0</v>
      </c>
      <c r="W216" s="430" t="s">
        <v>1568</v>
      </c>
      <c r="AB216" s="430" t="s">
        <v>2437</v>
      </c>
      <c r="AM216" s="460"/>
    </row>
    <row r="217" spans="1:39" hidden="1">
      <c r="A217" s="250">
        <v>210658</v>
      </c>
      <c r="B217" s="250">
        <v>81627</v>
      </c>
      <c r="C217" s="250">
        <v>122597</v>
      </c>
      <c r="D217" s="250">
        <v>0</v>
      </c>
      <c r="E217" s="250" t="s">
        <v>1834</v>
      </c>
      <c r="F217" s="250" t="s">
        <v>2438</v>
      </c>
      <c r="G217" s="250" t="s">
        <v>2439</v>
      </c>
      <c r="H217" s="250" t="s">
        <v>1215</v>
      </c>
      <c r="I217" s="415">
        <v>44531</v>
      </c>
      <c r="J217" s="432"/>
      <c r="K217" s="415">
        <v>44531</v>
      </c>
      <c r="L217" s="415">
        <v>44628</v>
      </c>
      <c r="M217" s="430" t="s">
        <v>1578</v>
      </c>
      <c r="N217" s="416">
        <v>100000</v>
      </c>
      <c r="O217" s="431">
        <v>2020</v>
      </c>
      <c r="P217" s="416">
        <v>102500</v>
      </c>
      <c r="Q217" s="416">
        <v>100000</v>
      </c>
      <c r="R217" s="433"/>
      <c r="S217" s="416">
        <f>Table16[[#This Row],[CURRENT COST ESTIMATE]]/Table16[[#This Row],[BASELINE ESTIMATE WITH ESCALATION]]</f>
        <v>0.97560975609756095</v>
      </c>
      <c r="T217" s="451">
        <f>Table16[[#This Row],[Current Month EcoSys EAC (Loaded)]]/Table16[[#This Row],[BASELINE ESTIMATE WITH ESCALATION]]</f>
        <v>0</v>
      </c>
      <c r="U217" s="416">
        <v>0</v>
      </c>
      <c r="W217" s="430" t="s">
        <v>2440</v>
      </c>
      <c r="AB217" s="430" t="s">
        <v>2441</v>
      </c>
      <c r="AC217" s="250">
        <v>69</v>
      </c>
      <c r="AH217" s="250" t="s">
        <v>1840</v>
      </c>
      <c r="AI217" s="250" t="s">
        <v>1840</v>
      </c>
      <c r="AM217" s="460"/>
    </row>
    <row r="218" spans="1:39" hidden="1">
      <c r="A218" s="250">
        <v>210557</v>
      </c>
      <c r="B218" s="250">
        <v>81652</v>
      </c>
      <c r="C218" s="250">
        <v>122657</v>
      </c>
      <c r="D218" s="250">
        <v>0</v>
      </c>
      <c r="E218" s="250" t="s">
        <v>2442</v>
      </c>
      <c r="F218" s="250" t="s">
        <v>2443</v>
      </c>
      <c r="G218" s="250" t="s">
        <v>2444</v>
      </c>
      <c r="H218" s="250" t="s">
        <v>1215</v>
      </c>
      <c r="I218" s="415">
        <v>43983</v>
      </c>
      <c r="J218" s="432"/>
      <c r="K218" s="415">
        <v>43983</v>
      </c>
      <c r="L218" s="415">
        <v>43929</v>
      </c>
      <c r="M218" s="430" t="s">
        <v>2445</v>
      </c>
      <c r="N218" s="416">
        <v>1100000</v>
      </c>
      <c r="O218" s="431">
        <v>2020</v>
      </c>
      <c r="P218" s="416">
        <v>1100000</v>
      </c>
      <c r="Q218" s="416">
        <v>1227000</v>
      </c>
      <c r="R218" s="433"/>
      <c r="S218" s="416">
        <f>Table16[[#This Row],[CURRENT COST ESTIMATE]]/Table16[[#This Row],[BASELINE ESTIMATE WITH ESCALATION]]</f>
        <v>1.1154545454545455</v>
      </c>
      <c r="T218" s="451">
        <f>Table16[[#This Row],[Current Month EcoSys EAC (Loaded)]]/Table16[[#This Row],[BASELINE ESTIMATE WITH ESCALATION]]</f>
        <v>0</v>
      </c>
      <c r="U218" s="416">
        <v>0</v>
      </c>
      <c r="W218" s="430" t="s">
        <v>1563</v>
      </c>
      <c r="AB218" s="430" t="s">
        <v>2446</v>
      </c>
      <c r="AG218" s="250" t="s">
        <v>1564</v>
      </c>
      <c r="AI218" s="250" t="s">
        <v>1564</v>
      </c>
      <c r="AM218" s="460"/>
    </row>
    <row r="219" spans="1:39" hidden="1">
      <c r="A219" s="250">
        <v>210552</v>
      </c>
      <c r="B219" s="250">
        <v>81654</v>
      </c>
      <c r="C219" s="250">
        <v>122661</v>
      </c>
      <c r="D219" s="250">
        <v>0</v>
      </c>
      <c r="E219" s="250" t="s">
        <v>1905</v>
      </c>
      <c r="F219" s="250" t="s">
        <v>2447</v>
      </c>
      <c r="G219" s="250" t="s">
        <v>2448</v>
      </c>
      <c r="H219" s="250" t="s">
        <v>1215</v>
      </c>
      <c r="I219" s="415">
        <v>43983</v>
      </c>
      <c r="J219" s="432"/>
      <c r="K219" s="415">
        <v>44348</v>
      </c>
      <c r="L219" s="415">
        <v>44098</v>
      </c>
      <c r="M219" s="430" t="s">
        <v>2449</v>
      </c>
      <c r="N219" s="416">
        <v>3650000</v>
      </c>
      <c r="O219" s="431">
        <v>2020</v>
      </c>
      <c r="P219" s="416">
        <v>3650000</v>
      </c>
      <c r="Q219" s="416">
        <v>3704140</v>
      </c>
      <c r="R219" s="433"/>
      <c r="S219" s="416">
        <f>Table16[[#This Row],[CURRENT COST ESTIMATE]]/Table16[[#This Row],[BASELINE ESTIMATE WITH ESCALATION]]</f>
        <v>1.0148328767123287</v>
      </c>
      <c r="T219" s="451">
        <f>Table16[[#This Row],[Current Month EcoSys EAC (Loaded)]]/Table16[[#This Row],[BASELINE ESTIMATE WITH ESCALATION]]</f>
        <v>0</v>
      </c>
      <c r="U219" s="416">
        <v>3704140</v>
      </c>
      <c r="V219" s="250" t="s">
        <v>1706</v>
      </c>
      <c r="W219" s="430" t="s">
        <v>1563</v>
      </c>
      <c r="X219" s="430">
        <v>640330</v>
      </c>
      <c r="Y219" s="430" t="s">
        <v>2450</v>
      </c>
      <c r="Z219" s="430">
        <v>640331</v>
      </c>
      <c r="AA219" s="430" t="s">
        <v>2450</v>
      </c>
      <c r="AB219" s="430" t="s">
        <v>2451</v>
      </c>
      <c r="AC219" s="250" t="s">
        <v>1910</v>
      </c>
      <c r="AI219" s="250" t="s">
        <v>1564</v>
      </c>
      <c r="AM219" s="460"/>
    </row>
    <row r="220" spans="1:39" hidden="1">
      <c r="A220" s="250">
        <v>210574</v>
      </c>
      <c r="B220" s="250">
        <v>81682</v>
      </c>
      <c r="C220" s="250">
        <v>122725</v>
      </c>
      <c r="D220" s="250">
        <v>0</v>
      </c>
      <c r="E220" s="250" t="s">
        <v>2027</v>
      </c>
      <c r="F220" s="250" t="s">
        <v>2452</v>
      </c>
      <c r="G220" s="250" t="s">
        <v>2453</v>
      </c>
      <c r="H220" s="250" t="s">
        <v>1215</v>
      </c>
      <c r="I220" s="420"/>
      <c r="J220" s="432"/>
      <c r="K220" s="415">
        <v>44713</v>
      </c>
      <c r="L220" s="415">
        <v>44152</v>
      </c>
      <c r="M220" s="430" t="s">
        <v>1676</v>
      </c>
      <c r="N220" s="416">
        <v>2961075</v>
      </c>
      <c r="O220" s="431">
        <v>2021</v>
      </c>
      <c r="P220" s="416">
        <v>3035101.875</v>
      </c>
      <c r="Q220" s="416">
        <v>2961075</v>
      </c>
      <c r="R220" s="433"/>
      <c r="S220" s="416">
        <f>Table16[[#This Row],[CURRENT COST ESTIMATE]]/Table16[[#This Row],[BASELINE ESTIMATE WITH ESCALATION]]</f>
        <v>0.97560975609756095</v>
      </c>
      <c r="T220" s="451">
        <f>Table16[[#This Row],[Current Month EcoSys EAC (Loaded)]]/Table16[[#This Row],[BASELINE ESTIMATE WITH ESCALATION]]</f>
        <v>0</v>
      </c>
      <c r="U220" s="416">
        <v>0</v>
      </c>
      <c r="W220" s="430" t="s">
        <v>1568</v>
      </c>
      <c r="X220" s="430">
        <v>526213</v>
      </c>
      <c r="Y220" s="430" t="s">
        <v>2454</v>
      </c>
      <c r="Z220" s="430">
        <v>526243</v>
      </c>
      <c r="AA220" s="430" t="s">
        <v>2455</v>
      </c>
      <c r="AB220" s="430" t="s">
        <v>2456</v>
      </c>
      <c r="AE220" s="250">
        <v>3.5</v>
      </c>
      <c r="AH220" s="250" t="s">
        <v>1840</v>
      </c>
      <c r="AI220" s="250" t="s">
        <v>1840</v>
      </c>
      <c r="AM220" s="460"/>
    </row>
    <row r="221" spans="1:39" hidden="1">
      <c r="A221" s="250">
        <v>210574</v>
      </c>
      <c r="B221" s="250">
        <v>81684</v>
      </c>
      <c r="C221" s="250">
        <v>122727</v>
      </c>
      <c r="D221" s="250">
        <v>0</v>
      </c>
      <c r="E221" s="250" t="s">
        <v>2027</v>
      </c>
      <c r="F221" s="250" t="s">
        <v>2457</v>
      </c>
      <c r="G221" s="250" t="s">
        <v>2458</v>
      </c>
      <c r="H221" s="250" t="s">
        <v>1215</v>
      </c>
      <c r="I221" s="420"/>
      <c r="J221" s="432"/>
      <c r="K221" s="415">
        <v>44713</v>
      </c>
      <c r="L221" s="415">
        <v>44152</v>
      </c>
      <c r="M221" s="430" t="s">
        <v>1676</v>
      </c>
      <c r="N221" s="416">
        <v>7350796</v>
      </c>
      <c r="O221" s="431">
        <v>2021</v>
      </c>
      <c r="P221" s="416">
        <v>7534565.9000000004</v>
      </c>
      <c r="Q221" s="416">
        <v>7350796</v>
      </c>
      <c r="R221" s="433"/>
      <c r="S221" s="416">
        <f>Table16[[#This Row],[CURRENT COST ESTIMATE]]/Table16[[#This Row],[BASELINE ESTIMATE WITH ESCALATION]]</f>
        <v>0.97560975609756095</v>
      </c>
      <c r="T221" s="451">
        <f>Table16[[#This Row],[Current Month EcoSys EAC (Loaded)]]/Table16[[#This Row],[BASELINE ESTIMATE WITH ESCALATION]]</f>
        <v>0</v>
      </c>
      <c r="U221" s="416">
        <v>0</v>
      </c>
      <c r="W221" s="430" t="s">
        <v>1568</v>
      </c>
      <c r="X221" s="430">
        <v>526213</v>
      </c>
      <c r="Y221" s="430" t="s">
        <v>2454</v>
      </c>
      <c r="Z221" s="430">
        <v>526268</v>
      </c>
      <c r="AA221" s="430" t="s">
        <v>2459</v>
      </c>
      <c r="AB221" s="430" t="s">
        <v>2460</v>
      </c>
      <c r="AE221" s="250">
        <v>6</v>
      </c>
      <c r="AH221" s="250" t="s">
        <v>1840</v>
      </c>
      <c r="AI221" s="250" t="s">
        <v>1840</v>
      </c>
      <c r="AM221" s="460"/>
    </row>
    <row r="222" spans="1:39" hidden="1">
      <c r="A222" s="250">
        <v>210581</v>
      </c>
      <c r="B222" s="250">
        <v>81768</v>
      </c>
      <c r="C222" s="250">
        <v>122745</v>
      </c>
      <c r="D222" s="250">
        <v>0</v>
      </c>
      <c r="E222" s="250" t="s">
        <v>1894</v>
      </c>
      <c r="F222" s="250" t="s">
        <v>2462</v>
      </c>
      <c r="G222" s="250" t="s">
        <v>2463</v>
      </c>
      <c r="H222" s="250" t="s">
        <v>1215</v>
      </c>
      <c r="I222" s="415">
        <v>45473</v>
      </c>
      <c r="J222" s="432"/>
      <c r="K222" s="415">
        <v>44713</v>
      </c>
      <c r="L222" s="415">
        <v>44152</v>
      </c>
      <c r="M222" s="430" t="s">
        <v>1676</v>
      </c>
      <c r="N222" s="416">
        <v>3389739</v>
      </c>
      <c r="O222" s="431">
        <v>2021</v>
      </c>
      <c r="P222" s="416">
        <v>3474482.4750000001</v>
      </c>
      <c r="Q222" s="416">
        <v>3910285</v>
      </c>
      <c r="R222" s="433"/>
      <c r="S222" s="416">
        <f>Table16[[#This Row],[CURRENT COST ESTIMATE]]/Table16[[#This Row],[BASELINE ESTIMATE WITH ESCALATION]]</f>
        <v>1.1254294785297485</v>
      </c>
      <c r="T222" s="451">
        <f>Table16[[#This Row],[Current Month EcoSys EAC (Loaded)]]/Table16[[#This Row],[BASELINE ESTIMATE WITH ESCALATION]]</f>
        <v>0</v>
      </c>
      <c r="U222" s="416">
        <v>0</v>
      </c>
      <c r="W222" s="430" t="s">
        <v>1568</v>
      </c>
      <c r="AB222" s="430" t="s">
        <v>2464</v>
      </c>
      <c r="AC222" s="250" t="s">
        <v>1910</v>
      </c>
      <c r="AM222" s="460"/>
    </row>
    <row r="223" spans="1:39" hidden="1">
      <c r="A223" s="250">
        <v>210581</v>
      </c>
      <c r="B223" s="250">
        <v>81768</v>
      </c>
      <c r="C223" s="250">
        <v>122746</v>
      </c>
      <c r="D223" s="250">
        <v>0</v>
      </c>
      <c r="E223" s="250" t="s">
        <v>1894</v>
      </c>
      <c r="F223" s="250" t="s">
        <v>2462</v>
      </c>
      <c r="G223" s="250" t="s">
        <v>2465</v>
      </c>
      <c r="H223" s="250" t="s">
        <v>1215</v>
      </c>
      <c r="I223" s="415">
        <v>45473</v>
      </c>
      <c r="J223" s="432"/>
      <c r="K223" s="415">
        <v>44713</v>
      </c>
      <c r="L223" s="415">
        <v>44152</v>
      </c>
      <c r="M223" s="430" t="s">
        <v>1676</v>
      </c>
      <c r="N223" s="416">
        <v>173041</v>
      </c>
      <c r="O223" s="431">
        <v>2021</v>
      </c>
      <c r="P223" s="416">
        <v>177367.02499999999</v>
      </c>
      <c r="Q223" s="416">
        <v>173041</v>
      </c>
      <c r="R223" s="433"/>
      <c r="S223" s="416">
        <f>Table16[[#This Row],[CURRENT COST ESTIMATE]]/Table16[[#This Row],[BASELINE ESTIMATE WITH ESCALATION]]</f>
        <v>0.97560975609756095</v>
      </c>
      <c r="T223" s="451">
        <f>Table16[[#This Row],[Current Month EcoSys EAC (Loaded)]]/Table16[[#This Row],[BASELINE ESTIMATE WITH ESCALATION]]</f>
        <v>0</v>
      </c>
      <c r="U223" s="416">
        <v>0</v>
      </c>
      <c r="W223" s="430" t="s">
        <v>1568</v>
      </c>
      <c r="AB223" s="430" t="s">
        <v>2466</v>
      </c>
      <c r="AC223" s="250" t="s">
        <v>1910</v>
      </c>
      <c r="AM223" s="460"/>
    </row>
    <row r="224" spans="1:39" hidden="1">
      <c r="A224" s="250">
        <v>210582</v>
      </c>
      <c r="B224" s="250">
        <v>81719</v>
      </c>
      <c r="C224" s="250">
        <v>122803</v>
      </c>
      <c r="D224" s="250">
        <v>0</v>
      </c>
      <c r="E224" s="250" t="s">
        <v>1849</v>
      </c>
      <c r="F224" s="250" t="s">
        <v>2467</v>
      </c>
      <c r="G224" s="250" t="s">
        <v>2468</v>
      </c>
      <c r="H224" s="250" t="s">
        <v>1215</v>
      </c>
      <c r="I224" s="415">
        <v>45292</v>
      </c>
      <c r="J224" s="432"/>
      <c r="K224" s="415">
        <v>44713</v>
      </c>
      <c r="L224" s="415">
        <v>44158</v>
      </c>
      <c r="M224" s="430" t="s">
        <v>1676</v>
      </c>
      <c r="N224" s="416">
        <v>5306633</v>
      </c>
      <c r="O224" s="431">
        <v>2021</v>
      </c>
      <c r="P224" s="416">
        <v>5439298.8250000002</v>
      </c>
      <c r="Q224" s="416">
        <v>5306633</v>
      </c>
      <c r="R224" s="433"/>
      <c r="S224" s="416">
        <f>Table16[[#This Row],[CURRENT COST ESTIMATE]]/Table16[[#This Row],[BASELINE ESTIMATE WITH ESCALATION]]</f>
        <v>0.97560975609756095</v>
      </c>
      <c r="T224" s="451">
        <f>Table16[[#This Row],[Current Month EcoSys EAC (Loaded)]]/Table16[[#This Row],[BASELINE ESTIMATE WITH ESCALATION]]</f>
        <v>0</v>
      </c>
      <c r="U224" s="416">
        <v>0</v>
      </c>
      <c r="W224" s="430" t="s">
        <v>1568</v>
      </c>
      <c r="X224" s="430">
        <v>539701</v>
      </c>
      <c r="Y224" s="430" t="s">
        <v>2469</v>
      </c>
      <c r="AB224" s="430" t="s">
        <v>2470</v>
      </c>
      <c r="AM224" s="460"/>
    </row>
    <row r="225" spans="1:39" hidden="1">
      <c r="A225" s="250">
        <v>210583</v>
      </c>
      <c r="B225" s="250">
        <v>81720</v>
      </c>
      <c r="C225" s="250">
        <v>122804</v>
      </c>
      <c r="D225" s="250">
        <v>0</v>
      </c>
      <c r="E225" s="250" t="s">
        <v>2362</v>
      </c>
      <c r="F225" s="250" t="s">
        <v>2471</v>
      </c>
      <c r="G225" s="250" t="s">
        <v>2472</v>
      </c>
      <c r="H225" s="250" t="s">
        <v>1215</v>
      </c>
      <c r="I225" s="415">
        <v>45992</v>
      </c>
      <c r="J225" s="432"/>
      <c r="K225" s="415">
        <v>44713</v>
      </c>
      <c r="L225" s="415">
        <v>44152</v>
      </c>
      <c r="M225" s="430" t="s">
        <v>1676</v>
      </c>
      <c r="N225" s="416">
        <v>887479</v>
      </c>
      <c r="O225" s="431">
        <v>2021</v>
      </c>
      <c r="P225" s="416">
        <v>909665.97499999998</v>
      </c>
      <c r="Q225" s="416">
        <v>887481</v>
      </c>
      <c r="R225" s="433"/>
      <c r="S225" s="416">
        <f>Table16[[#This Row],[CURRENT COST ESTIMATE]]/Table16[[#This Row],[BASELINE ESTIMATE WITH ESCALATION]]</f>
        <v>0.9756119547067813</v>
      </c>
      <c r="T225" s="451">
        <f>Table16[[#This Row],[Current Month EcoSys EAC (Loaded)]]/Table16[[#This Row],[BASELINE ESTIMATE WITH ESCALATION]]</f>
        <v>0</v>
      </c>
      <c r="U225" s="416">
        <v>0</v>
      </c>
      <c r="W225" s="430" t="s">
        <v>1568</v>
      </c>
      <c r="AB225" s="430" t="s">
        <v>2473</v>
      </c>
      <c r="AM225" s="460"/>
    </row>
    <row r="226" spans="1:39" hidden="1">
      <c r="A226" s="250">
        <v>210583</v>
      </c>
      <c r="B226" s="250">
        <v>81722</v>
      </c>
      <c r="C226" s="250">
        <v>122806</v>
      </c>
      <c r="D226" s="250">
        <v>0</v>
      </c>
      <c r="E226" s="250" t="s">
        <v>2362</v>
      </c>
      <c r="F226" s="250" t="s">
        <v>2474</v>
      </c>
      <c r="G226" s="250" t="s">
        <v>2475</v>
      </c>
      <c r="H226" s="250" t="s">
        <v>1215</v>
      </c>
      <c r="I226" s="415">
        <v>44713</v>
      </c>
      <c r="J226" s="432"/>
      <c r="K226" s="415">
        <v>44713</v>
      </c>
      <c r="L226" s="415">
        <v>44152</v>
      </c>
      <c r="M226" s="430" t="s">
        <v>1676</v>
      </c>
      <c r="N226" s="416">
        <v>300000</v>
      </c>
      <c r="O226" s="431">
        <v>2021</v>
      </c>
      <c r="P226" s="416">
        <v>307500</v>
      </c>
      <c r="Q226" s="416">
        <v>300000</v>
      </c>
      <c r="R226" s="433"/>
      <c r="S226" s="416">
        <f>Table16[[#This Row],[CURRENT COST ESTIMATE]]/Table16[[#This Row],[BASELINE ESTIMATE WITH ESCALATION]]</f>
        <v>0.97560975609756095</v>
      </c>
      <c r="T226" s="451">
        <f>Table16[[#This Row],[Current Month EcoSys EAC (Loaded)]]/Table16[[#This Row],[BASELINE ESTIMATE WITH ESCALATION]]</f>
        <v>0</v>
      </c>
      <c r="U226" s="416">
        <v>0</v>
      </c>
      <c r="W226" s="430" t="s">
        <v>1568</v>
      </c>
      <c r="X226" s="430">
        <v>542997</v>
      </c>
      <c r="Y226" s="430" t="s">
        <v>2369</v>
      </c>
      <c r="AB226" s="430" t="s">
        <v>2476</v>
      </c>
      <c r="AG226" s="250" t="s">
        <v>1564</v>
      </c>
      <c r="AM226" s="460"/>
    </row>
    <row r="227" spans="1:39" hidden="1">
      <c r="A227" s="250">
        <v>210583</v>
      </c>
      <c r="B227" s="250">
        <v>81723</v>
      </c>
      <c r="C227" s="250">
        <v>122807</v>
      </c>
      <c r="D227" s="250">
        <v>0</v>
      </c>
      <c r="E227" s="250" t="s">
        <v>2362</v>
      </c>
      <c r="F227" s="250" t="s">
        <v>2477</v>
      </c>
      <c r="G227" s="250" t="s">
        <v>2478</v>
      </c>
      <c r="H227" s="250" t="s">
        <v>1215</v>
      </c>
      <c r="I227" s="415">
        <v>45078</v>
      </c>
      <c r="J227" s="432"/>
      <c r="K227" s="415">
        <v>44713</v>
      </c>
      <c r="L227" s="415">
        <v>44152</v>
      </c>
      <c r="M227" s="430" t="s">
        <v>1676</v>
      </c>
      <c r="N227" s="416">
        <v>335416</v>
      </c>
      <c r="O227" s="431">
        <v>2020</v>
      </c>
      <c r="P227" s="416">
        <v>352396.435</v>
      </c>
      <c r="Q227" s="416">
        <v>355416</v>
      </c>
      <c r="R227" s="433"/>
      <c r="S227" s="416">
        <f>Table16[[#This Row],[CURRENT COST ESTIMATE]]/Table16[[#This Row],[BASELINE ESTIMATE WITH ESCALATION]]</f>
        <v>1.0085686593282364</v>
      </c>
      <c r="T227" s="451">
        <f>Table16[[#This Row],[Current Month EcoSys EAC (Loaded)]]/Table16[[#This Row],[BASELINE ESTIMATE WITH ESCALATION]]</f>
        <v>0</v>
      </c>
      <c r="U227" s="416">
        <v>0</v>
      </c>
      <c r="W227" s="430" t="s">
        <v>1568</v>
      </c>
      <c r="X227" s="430">
        <v>543031</v>
      </c>
      <c r="Y227" s="430" t="s">
        <v>2479</v>
      </c>
      <c r="AB227" s="430" t="s">
        <v>2480</v>
      </c>
      <c r="AG227" s="250" t="s">
        <v>1564</v>
      </c>
      <c r="AM227" s="460"/>
    </row>
    <row r="228" spans="1:39" hidden="1">
      <c r="A228" s="250">
        <v>210583</v>
      </c>
      <c r="B228" s="250">
        <v>81724</v>
      </c>
      <c r="C228" s="250">
        <v>122808</v>
      </c>
      <c r="D228" s="250">
        <v>0</v>
      </c>
      <c r="E228" s="250" t="s">
        <v>2362</v>
      </c>
      <c r="F228" s="250" t="s">
        <v>2481</v>
      </c>
      <c r="G228" s="250" t="s">
        <v>2482</v>
      </c>
      <c r="H228" s="250" t="s">
        <v>1215</v>
      </c>
      <c r="I228" s="415">
        <v>44552</v>
      </c>
      <c r="J228" s="432"/>
      <c r="K228" s="415">
        <v>44713</v>
      </c>
      <c r="L228" s="415">
        <v>44152</v>
      </c>
      <c r="M228" s="430" t="s">
        <v>1676</v>
      </c>
      <c r="N228" s="416">
        <v>244265</v>
      </c>
      <c r="O228" s="431">
        <v>2021</v>
      </c>
      <c r="P228" s="416">
        <v>244265</v>
      </c>
      <c r="Q228" s="416">
        <v>389812</v>
      </c>
      <c r="R228" s="433"/>
      <c r="S228" s="416">
        <f>Table16[[#This Row],[CURRENT COST ESTIMATE]]/Table16[[#This Row],[BASELINE ESTIMATE WITH ESCALATION]]</f>
        <v>1.595856958630995</v>
      </c>
      <c r="T228" s="451">
        <f>Table16[[#This Row],[Current Month EcoSys EAC (Loaded)]]/Table16[[#This Row],[BASELINE ESTIMATE WITH ESCALATION]]</f>
        <v>0</v>
      </c>
      <c r="U228" s="416">
        <v>0</v>
      </c>
      <c r="W228" s="430" t="s">
        <v>1584</v>
      </c>
      <c r="X228" s="430">
        <v>542993</v>
      </c>
      <c r="Y228" s="430" t="s">
        <v>2373</v>
      </c>
      <c r="AB228" s="430" t="s">
        <v>2483</v>
      </c>
      <c r="AG228" s="250" t="s">
        <v>1564</v>
      </c>
      <c r="AM228" s="460"/>
    </row>
    <row r="229" spans="1:39" hidden="1">
      <c r="A229" s="250">
        <v>210580</v>
      </c>
      <c r="B229" s="250">
        <v>81728</v>
      </c>
      <c r="C229" s="250">
        <v>122812</v>
      </c>
      <c r="D229" s="250">
        <v>0</v>
      </c>
      <c r="E229" s="250" t="s">
        <v>1869</v>
      </c>
      <c r="F229" s="250" t="s">
        <v>2484</v>
      </c>
      <c r="G229" s="250" t="s">
        <v>2485</v>
      </c>
      <c r="H229" s="250" t="s">
        <v>1215</v>
      </c>
      <c r="I229" s="415">
        <v>44379</v>
      </c>
      <c r="J229" s="432"/>
      <c r="K229" s="415">
        <v>45809</v>
      </c>
      <c r="L229" s="415">
        <v>44152</v>
      </c>
      <c r="M229" s="430" t="s">
        <v>1676</v>
      </c>
      <c r="N229" s="416">
        <v>13028143</v>
      </c>
      <c r="O229" s="431">
        <v>2021</v>
      </c>
      <c r="P229" s="416">
        <v>13028143</v>
      </c>
      <c r="Q229" s="416">
        <v>14232227</v>
      </c>
      <c r="R229" s="433"/>
      <c r="S229" s="416">
        <f>Table16[[#This Row],[CURRENT COST ESTIMATE]]/Table16[[#This Row],[BASELINE ESTIMATE WITH ESCALATION]]</f>
        <v>1.0924217672464909</v>
      </c>
      <c r="T229" s="451">
        <f>Table16[[#This Row],[Current Month EcoSys EAC (Loaded)]]/Table16[[#This Row],[BASELINE ESTIMATE WITH ESCALATION]]</f>
        <v>0</v>
      </c>
      <c r="U229" s="416">
        <v>14232227</v>
      </c>
      <c r="V229" s="250" t="s">
        <v>1706</v>
      </c>
      <c r="W229" s="430" t="s">
        <v>1563</v>
      </c>
      <c r="X229" s="430">
        <v>533152</v>
      </c>
      <c r="Y229" s="430" t="s">
        <v>2486</v>
      </c>
      <c r="Z229" s="430">
        <v>533331</v>
      </c>
      <c r="AA229" s="430" t="s">
        <v>2487</v>
      </c>
      <c r="AB229" s="430" t="s">
        <v>2488</v>
      </c>
      <c r="AE229" s="250">
        <v>14.5</v>
      </c>
      <c r="AG229" s="250" t="s">
        <v>1564</v>
      </c>
      <c r="AH229" s="250" t="s">
        <v>1564</v>
      </c>
      <c r="AI229" s="250" t="s">
        <v>1564</v>
      </c>
      <c r="AM229" s="460"/>
    </row>
    <row r="230" spans="1:39" hidden="1">
      <c r="A230" s="250">
        <v>210580</v>
      </c>
      <c r="B230" s="250">
        <v>81730</v>
      </c>
      <c r="C230" s="250">
        <v>122814</v>
      </c>
      <c r="D230" s="250">
        <v>0</v>
      </c>
      <c r="E230" s="250" t="s">
        <v>1869</v>
      </c>
      <c r="F230" s="250" t="s">
        <v>2489</v>
      </c>
      <c r="G230" s="250" t="s">
        <v>2490</v>
      </c>
      <c r="H230" s="250" t="s">
        <v>1215</v>
      </c>
      <c r="I230" s="415">
        <v>44365</v>
      </c>
      <c r="J230" s="432"/>
      <c r="K230" s="415">
        <v>45809</v>
      </c>
      <c r="L230" s="415">
        <v>44152</v>
      </c>
      <c r="M230" s="430" t="s">
        <v>1676</v>
      </c>
      <c r="N230" s="416">
        <v>5602343</v>
      </c>
      <c r="O230" s="431">
        <v>2021</v>
      </c>
      <c r="P230" s="416">
        <v>5602343</v>
      </c>
      <c r="Q230" s="416">
        <v>5483173</v>
      </c>
      <c r="R230" s="433"/>
      <c r="S230" s="416">
        <f>Table16[[#This Row],[CURRENT COST ESTIMATE]]/Table16[[#This Row],[BASELINE ESTIMATE WITH ESCALATION]]</f>
        <v>0.97872854268294529</v>
      </c>
      <c r="T230" s="451">
        <f>Table16[[#This Row],[Current Month EcoSys EAC (Loaded)]]/Table16[[#This Row],[BASELINE ESTIMATE WITH ESCALATION]]</f>
        <v>0</v>
      </c>
      <c r="U230" s="416">
        <v>5483173</v>
      </c>
      <c r="V230" s="250" t="s">
        <v>1706</v>
      </c>
      <c r="W230" s="430" t="s">
        <v>1563</v>
      </c>
      <c r="X230" s="430">
        <v>533331</v>
      </c>
      <c r="Y230" s="430" t="s">
        <v>2487</v>
      </c>
      <c r="Z230" s="430">
        <v>533217</v>
      </c>
      <c r="AA230" s="430" t="s">
        <v>2491</v>
      </c>
      <c r="AB230" s="430" t="s">
        <v>2492</v>
      </c>
      <c r="AC230" s="250">
        <v>115</v>
      </c>
      <c r="AG230" s="250" t="s">
        <v>1564</v>
      </c>
      <c r="AH230" s="250" t="s">
        <v>1564</v>
      </c>
      <c r="AI230" s="250" t="s">
        <v>1564</v>
      </c>
      <c r="AM230" s="460"/>
    </row>
    <row r="231" spans="1:39" hidden="1">
      <c r="A231" s="250">
        <v>210589</v>
      </c>
      <c r="B231" s="250">
        <v>81733</v>
      </c>
      <c r="C231" s="250">
        <v>122818</v>
      </c>
      <c r="D231" s="250">
        <v>0</v>
      </c>
      <c r="E231" s="250" t="s">
        <v>1866</v>
      </c>
      <c r="F231" s="250" t="s">
        <v>2493</v>
      </c>
      <c r="G231" s="250" t="s">
        <v>2494</v>
      </c>
      <c r="H231" s="250" t="s">
        <v>1215</v>
      </c>
      <c r="I231" s="420"/>
      <c r="J231" s="432"/>
      <c r="K231" s="415">
        <v>45078</v>
      </c>
      <c r="L231" s="415">
        <v>44152</v>
      </c>
      <c r="M231" s="430" t="s">
        <v>1676</v>
      </c>
      <c r="N231" s="416">
        <v>4281150</v>
      </c>
      <c r="O231" s="431">
        <v>2021</v>
      </c>
      <c r="P231" s="416">
        <v>4388178.75</v>
      </c>
      <c r="Q231" s="416">
        <v>4281150</v>
      </c>
      <c r="R231" s="433"/>
      <c r="S231" s="416">
        <f>Table16[[#This Row],[CURRENT COST ESTIMATE]]/Table16[[#This Row],[BASELINE ESTIMATE WITH ESCALATION]]</f>
        <v>0.97560975609756095</v>
      </c>
      <c r="T231" s="451">
        <f>Table16[[#This Row],[Current Month EcoSys EAC (Loaded)]]/Table16[[#This Row],[BASELINE ESTIMATE WITH ESCALATION]]</f>
        <v>0</v>
      </c>
      <c r="W231" s="430" t="s">
        <v>1591</v>
      </c>
      <c r="X231" s="430">
        <v>515032</v>
      </c>
      <c r="Y231" s="430" t="s">
        <v>2495</v>
      </c>
      <c r="Z231" s="430">
        <v>515022</v>
      </c>
      <c r="AA231" s="430" t="s">
        <v>2496</v>
      </c>
      <c r="AB231" s="430" t="s">
        <v>2497</v>
      </c>
      <c r="AE231" s="250">
        <v>4.71</v>
      </c>
      <c r="AH231" s="250" t="s">
        <v>1840</v>
      </c>
      <c r="AI231" s="250" t="s">
        <v>1840</v>
      </c>
      <c r="AM231" s="460"/>
    </row>
    <row r="232" spans="1:39" hidden="1">
      <c r="A232" s="250">
        <v>210589</v>
      </c>
      <c r="B232" s="250">
        <v>81733</v>
      </c>
      <c r="C232" s="250">
        <v>122819</v>
      </c>
      <c r="D232" s="250">
        <v>0</v>
      </c>
      <c r="E232" s="250" t="s">
        <v>1866</v>
      </c>
      <c r="F232" s="250" t="s">
        <v>2493</v>
      </c>
      <c r="G232" s="250" t="s">
        <v>2498</v>
      </c>
      <c r="H232" s="250" t="s">
        <v>1215</v>
      </c>
      <c r="I232" s="420"/>
      <c r="J232" s="432"/>
      <c r="K232" s="415">
        <v>45078</v>
      </c>
      <c r="L232" s="415">
        <v>44152</v>
      </c>
      <c r="M232" s="430" t="s">
        <v>1676</v>
      </c>
      <c r="N232" s="416">
        <v>1081649</v>
      </c>
      <c r="O232" s="431">
        <v>2021</v>
      </c>
      <c r="P232" s="416">
        <v>1108690.2250000001</v>
      </c>
      <c r="Q232" s="416">
        <v>1081649</v>
      </c>
      <c r="R232" s="433"/>
      <c r="S232" s="416">
        <f>Table16[[#This Row],[CURRENT COST ESTIMATE]]/Table16[[#This Row],[BASELINE ESTIMATE WITH ESCALATION]]</f>
        <v>0.97560975609756084</v>
      </c>
      <c r="T232" s="451">
        <f>Table16[[#This Row],[Current Month EcoSys EAC (Loaded)]]/Table16[[#This Row],[BASELINE ESTIMATE WITH ESCALATION]]</f>
        <v>0</v>
      </c>
      <c r="W232" s="430" t="s">
        <v>1591</v>
      </c>
      <c r="X232" s="430">
        <v>515022</v>
      </c>
      <c r="Y232" s="430" t="s">
        <v>2496</v>
      </c>
      <c r="AB232" s="430" t="s">
        <v>2499</v>
      </c>
      <c r="AE232" s="250">
        <v>1.19</v>
      </c>
      <c r="AH232" s="250" t="s">
        <v>1840</v>
      </c>
      <c r="AI232" s="250" t="s">
        <v>1840</v>
      </c>
      <c r="AM232" s="460"/>
    </row>
    <row r="233" spans="1:39" hidden="1">
      <c r="A233" s="250">
        <v>210586</v>
      </c>
      <c r="B233" s="250">
        <v>81751</v>
      </c>
      <c r="C233" s="250">
        <v>122864</v>
      </c>
      <c r="D233" s="250">
        <v>0</v>
      </c>
      <c r="E233" s="250" t="s">
        <v>1834</v>
      </c>
      <c r="F233" s="250" t="s">
        <v>2500</v>
      </c>
      <c r="G233" s="250" t="s">
        <v>2501</v>
      </c>
      <c r="H233" s="250" t="s">
        <v>1215</v>
      </c>
      <c r="I233" s="420"/>
      <c r="J233" s="432"/>
      <c r="K233" s="415">
        <v>44713</v>
      </c>
      <c r="L233" s="415">
        <v>44152</v>
      </c>
      <c r="M233" s="430" t="s">
        <v>1676</v>
      </c>
      <c r="N233" s="416">
        <v>850000</v>
      </c>
      <c r="O233" s="431">
        <v>2021</v>
      </c>
      <c r="P233" s="416">
        <v>871250</v>
      </c>
      <c r="Q233" s="416">
        <v>850000</v>
      </c>
      <c r="R233" s="433"/>
      <c r="S233" s="416">
        <f>Table16[[#This Row],[CURRENT COST ESTIMATE]]/Table16[[#This Row],[BASELINE ESTIMATE WITH ESCALATION]]</f>
        <v>0.97560975609756095</v>
      </c>
      <c r="T233" s="451">
        <f>Table16[[#This Row],[Current Month EcoSys EAC (Loaded)]]/Table16[[#This Row],[BASELINE ESTIMATE WITH ESCALATION]]</f>
        <v>0</v>
      </c>
      <c r="U233" s="416">
        <v>0</v>
      </c>
      <c r="W233" s="430" t="s">
        <v>1591</v>
      </c>
      <c r="X233" s="430">
        <v>520814</v>
      </c>
      <c r="Y233" s="430" t="s">
        <v>1876</v>
      </c>
      <c r="AB233" s="430" t="s">
        <v>2502</v>
      </c>
      <c r="AH233" s="250" t="s">
        <v>1840</v>
      </c>
      <c r="AI233" s="250" t="s">
        <v>1840</v>
      </c>
      <c r="AM233" s="460"/>
    </row>
    <row r="234" spans="1:39" hidden="1">
      <c r="A234" s="250">
        <v>210574</v>
      </c>
      <c r="B234" s="250">
        <v>81755</v>
      </c>
      <c r="C234" s="250">
        <v>122869</v>
      </c>
      <c r="D234" s="250">
        <v>0</v>
      </c>
      <c r="E234" s="250" t="s">
        <v>2027</v>
      </c>
      <c r="F234" s="250" t="s">
        <v>2503</v>
      </c>
      <c r="G234" s="250" t="s">
        <v>2504</v>
      </c>
      <c r="H234" s="250" t="s">
        <v>1215</v>
      </c>
      <c r="I234" s="415">
        <v>44910</v>
      </c>
      <c r="J234" s="432"/>
      <c r="K234" s="415">
        <v>44652</v>
      </c>
      <c r="L234" s="415">
        <v>44152</v>
      </c>
      <c r="M234" s="430" t="s">
        <v>1676</v>
      </c>
      <c r="N234" s="416">
        <v>998956</v>
      </c>
      <c r="O234" s="431">
        <v>2021</v>
      </c>
      <c r="P234" s="416">
        <v>1023929.9</v>
      </c>
      <c r="Q234" s="416">
        <v>571184</v>
      </c>
      <c r="R234" s="433"/>
      <c r="S234" s="416">
        <f>Table16[[#This Row],[CURRENT COST ESTIMATE]]/Table16[[#This Row],[BASELINE ESTIMATE WITH ESCALATION]]</f>
        <v>0.55783506273232175</v>
      </c>
      <c r="T234" s="451">
        <f>Table16[[#This Row],[Current Month EcoSys EAC (Loaded)]]/Table16[[#This Row],[BASELINE ESTIMATE WITH ESCALATION]]</f>
        <v>0</v>
      </c>
      <c r="U234" s="416">
        <v>0</v>
      </c>
      <c r="W234" s="430" t="s">
        <v>1568</v>
      </c>
      <c r="X234" s="430">
        <v>524267</v>
      </c>
      <c r="Y234" s="430" t="s">
        <v>2505</v>
      </c>
      <c r="Z234" s="430">
        <v>524623</v>
      </c>
      <c r="AA234" s="430" t="s">
        <v>2506</v>
      </c>
      <c r="AB234" s="430" t="s">
        <v>2507</v>
      </c>
      <c r="AM234" s="460"/>
    </row>
    <row r="235" spans="1:39" hidden="1">
      <c r="A235" s="250">
        <v>210574</v>
      </c>
      <c r="B235" s="250">
        <v>81756</v>
      </c>
      <c r="C235" s="250">
        <v>122870</v>
      </c>
      <c r="D235" s="250">
        <v>0</v>
      </c>
      <c r="E235" s="250" t="s">
        <v>2027</v>
      </c>
      <c r="F235" s="250" t="s">
        <v>2508</v>
      </c>
      <c r="G235" s="250" t="s">
        <v>2509</v>
      </c>
      <c r="H235" s="250" t="s">
        <v>1215</v>
      </c>
      <c r="I235" s="415">
        <v>44652</v>
      </c>
      <c r="J235" s="432"/>
      <c r="K235" s="415">
        <v>44652</v>
      </c>
      <c r="L235" s="415">
        <v>44152</v>
      </c>
      <c r="M235" s="430" t="s">
        <v>1676</v>
      </c>
      <c r="N235" s="416">
        <v>735013</v>
      </c>
      <c r="O235" s="431">
        <v>2021</v>
      </c>
      <c r="P235" s="416">
        <v>753388.32499999995</v>
      </c>
      <c r="Q235" s="416">
        <v>0</v>
      </c>
      <c r="R235" s="433"/>
      <c r="S235" s="416">
        <f>Table16[[#This Row],[CURRENT COST ESTIMATE]]/Table16[[#This Row],[BASELINE ESTIMATE WITH ESCALATION]]</f>
        <v>0</v>
      </c>
      <c r="T235" s="451">
        <f>Table16[[#This Row],[Current Month EcoSys EAC (Loaded)]]/Table16[[#This Row],[BASELINE ESTIMATE WITH ESCALATION]]</f>
        <v>0</v>
      </c>
      <c r="U235" s="416">
        <v>0</v>
      </c>
      <c r="W235" s="430" t="s">
        <v>1568</v>
      </c>
      <c r="X235" s="430">
        <v>525461</v>
      </c>
      <c r="Y235" s="430" t="s">
        <v>2510</v>
      </c>
      <c r="Z235" s="430">
        <v>523959</v>
      </c>
      <c r="AA235" s="430" t="s">
        <v>2511</v>
      </c>
      <c r="AB235" s="430" t="s">
        <v>2512</v>
      </c>
      <c r="AD235" s="250">
        <v>67</v>
      </c>
      <c r="AH235" s="250" t="s">
        <v>1840</v>
      </c>
      <c r="AI235" s="250" t="s">
        <v>1840</v>
      </c>
      <c r="AM235" s="460"/>
    </row>
    <row r="236" spans="1:39" hidden="1">
      <c r="A236" s="250">
        <v>210574</v>
      </c>
      <c r="B236" s="250">
        <v>81757</v>
      </c>
      <c r="C236" s="250">
        <v>122871</v>
      </c>
      <c r="D236" s="250">
        <v>0</v>
      </c>
      <c r="E236" s="250" t="s">
        <v>2027</v>
      </c>
      <c r="F236" s="250" t="s">
        <v>2513</v>
      </c>
      <c r="G236" s="250" t="s">
        <v>2514</v>
      </c>
      <c r="H236" s="250" t="s">
        <v>1215</v>
      </c>
      <c r="I236" s="415">
        <v>44910</v>
      </c>
      <c r="J236" s="432"/>
      <c r="K236" s="415">
        <v>44652</v>
      </c>
      <c r="L236" s="415">
        <v>44152</v>
      </c>
      <c r="M236" s="430" t="s">
        <v>1676</v>
      </c>
      <c r="N236" s="416">
        <v>11609949</v>
      </c>
      <c r="O236" s="431">
        <v>2021</v>
      </c>
      <c r="P236" s="416">
        <v>11900197.725</v>
      </c>
      <c r="Q236" s="416">
        <v>11609949</v>
      </c>
      <c r="R236" s="433"/>
      <c r="S236" s="416">
        <f>Table16[[#This Row],[CURRENT COST ESTIMATE]]/Table16[[#This Row],[BASELINE ESTIMATE WITH ESCALATION]]</f>
        <v>0.97560975609756095</v>
      </c>
      <c r="T236" s="451">
        <f>Table16[[#This Row],[Current Month EcoSys EAC (Loaded)]]/Table16[[#This Row],[BASELINE ESTIMATE WITH ESCALATION]]</f>
        <v>0</v>
      </c>
      <c r="U236" s="416">
        <v>0</v>
      </c>
      <c r="W236" s="430" t="s">
        <v>1568</v>
      </c>
      <c r="X236" s="430">
        <v>524629</v>
      </c>
      <c r="Y236" s="430" t="s">
        <v>2515</v>
      </c>
      <c r="Z236" s="430">
        <v>524655</v>
      </c>
      <c r="AA236" s="430" t="s">
        <v>2516</v>
      </c>
      <c r="AB236" s="430" t="s">
        <v>2517</v>
      </c>
      <c r="AD236" s="250">
        <v>17.399999999999999</v>
      </c>
      <c r="AM236" s="460"/>
    </row>
    <row r="237" spans="1:39" hidden="1">
      <c r="A237" s="250">
        <v>210574</v>
      </c>
      <c r="B237" s="250">
        <v>81758</v>
      </c>
      <c r="C237" s="250">
        <v>122872</v>
      </c>
      <c r="D237" s="250">
        <v>0</v>
      </c>
      <c r="E237" s="250" t="s">
        <v>2027</v>
      </c>
      <c r="F237" s="250" t="s">
        <v>2518</v>
      </c>
      <c r="G237" s="250" t="s">
        <v>2519</v>
      </c>
      <c r="H237" s="250" t="s">
        <v>1215</v>
      </c>
      <c r="I237" s="415">
        <v>44713</v>
      </c>
      <c r="J237" s="432"/>
      <c r="K237" s="415">
        <v>44713</v>
      </c>
      <c r="L237" s="415">
        <v>44152</v>
      </c>
      <c r="M237" s="430" t="s">
        <v>1676</v>
      </c>
      <c r="N237" s="416">
        <v>4160581</v>
      </c>
      <c r="O237" s="431">
        <v>2021</v>
      </c>
      <c r="P237" s="416">
        <v>4264595.5250000004</v>
      </c>
      <c r="Q237" s="416">
        <v>4160581</v>
      </c>
      <c r="R237" s="433"/>
      <c r="S237" s="416">
        <f>Table16[[#This Row],[CURRENT COST ESTIMATE]]/Table16[[#This Row],[BASELINE ESTIMATE WITH ESCALATION]]</f>
        <v>0.97560975609756084</v>
      </c>
      <c r="T237" s="451">
        <f>Table16[[#This Row],[Current Month EcoSys EAC (Loaded)]]/Table16[[#This Row],[BASELINE ESTIMATE WITH ESCALATION]]</f>
        <v>0</v>
      </c>
      <c r="U237" s="416">
        <v>0</v>
      </c>
      <c r="W237" s="430" t="s">
        <v>1568</v>
      </c>
      <c r="X237" s="430">
        <v>526160</v>
      </c>
      <c r="Y237" s="430" t="s">
        <v>2293</v>
      </c>
      <c r="Z237" s="430">
        <v>526192</v>
      </c>
      <c r="AA237" s="430" t="s">
        <v>2294</v>
      </c>
      <c r="AB237" s="430" t="s">
        <v>2520</v>
      </c>
      <c r="AE237" s="250">
        <v>4</v>
      </c>
      <c r="AH237" s="250" t="s">
        <v>1840</v>
      </c>
      <c r="AI237" s="250" t="s">
        <v>1840</v>
      </c>
      <c r="AM237" s="460"/>
    </row>
    <row r="238" spans="1:39" hidden="1">
      <c r="A238" s="250">
        <v>210574</v>
      </c>
      <c r="B238" s="250">
        <v>81760</v>
      </c>
      <c r="C238" s="250">
        <v>122876</v>
      </c>
      <c r="D238" s="250">
        <v>0</v>
      </c>
      <c r="E238" s="250" t="s">
        <v>2027</v>
      </c>
      <c r="F238" s="250" t="s">
        <v>2521</v>
      </c>
      <c r="G238" s="250" t="s">
        <v>2522</v>
      </c>
      <c r="H238" s="250" t="s">
        <v>1215</v>
      </c>
      <c r="I238" s="415">
        <v>44910</v>
      </c>
      <c r="J238" s="432"/>
      <c r="K238" s="415">
        <v>44652</v>
      </c>
      <c r="L238" s="415">
        <v>44152</v>
      </c>
      <c r="M238" s="430" t="s">
        <v>1676</v>
      </c>
      <c r="N238" s="416">
        <v>6956586</v>
      </c>
      <c r="O238" s="431">
        <v>2021</v>
      </c>
      <c r="P238" s="416">
        <v>7130500.6500000004</v>
      </c>
      <c r="Q238" s="416">
        <v>6956586</v>
      </c>
      <c r="R238" s="433"/>
      <c r="S238" s="416">
        <f>Table16[[#This Row],[CURRENT COST ESTIMATE]]/Table16[[#This Row],[BASELINE ESTIMATE WITH ESCALATION]]</f>
        <v>0.97560975609756095</v>
      </c>
      <c r="T238" s="451">
        <f>Table16[[#This Row],[Current Month EcoSys EAC (Loaded)]]/Table16[[#This Row],[BASELINE ESTIMATE WITH ESCALATION]]</f>
        <v>0</v>
      </c>
      <c r="U238" s="416">
        <v>0</v>
      </c>
      <c r="W238" s="430" t="s">
        <v>1568</v>
      </c>
      <c r="X238" s="430">
        <v>524629</v>
      </c>
      <c r="Y238" s="430" t="s">
        <v>2515</v>
      </c>
      <c r="Z238" s="430">
        <v>524606</v>
      </c>
      <c r="AA238" s="430" t="s">
        <v>2523</v>
      </c>
      <c r="AB238" s="430" t="s">
        <v>2524</v>
      </c>
      <c r="AD238" s="250">
        <v>7.3</v>
      </c>
      <c r="AH238" s="250" t="s">
        <v>1840</v>
      </c>
      <c r="AI238" s="250" t="s">
        <v>1840</v>
      </c>
      <c r="AM238" s="460"/>
    </row>
    <row r="239" spans="1:39" hidden="1">
      <c r="A239" s="250">
        <v>210574</v>
      </c>
      <c r="B239" s="250">
        <v>81763</v>
      </c>
      <c r="C239" s="250">
        <v>122883</v>
      </c>
      <c r="D239" s="250">
        <v>0</v>
      </c>
      <c r="E239" s="250" t="s">
        <v>2027</v>
      </c>
      <c r="F239" s="250" t="s">
        <v>2525</v>
      </c>
      <c r="G239" s="250" t="s">
        <v>2526</v>
      </c>
      <c r="H239" s="250" t="s">
        <v>1215</v>
      </c>
      <c r="I239" s="415">
        <v>44713</v>
      </c>
      <c r="J239" s="432"/>
      <c r="K239" s="415">
        <v>44713</v>
      </c>
      <c r="L239" s="415">
        <v>44152</v>
      </c>
      <c r="M239" s="430" t="s">
        <v>1676</v>
      </c>
      <c r="N239" s="416">
        <v>944000</v>
      </c>
      <c r="O239" s="431">
        <v>2021</v>
      </c>
      <c r="P239" s="416">
        <v>967600</v>
      </c>
      <c r="Q239" s="416">
        <v>835432</v>
      </c>
      <c r="R239" s="433"/>
      <c r="S239" s="416">
        <f>Table16[[#This Row],[CURRENT COST ESTIMATE]]/Table16[[#This Row],[BASELINE ESTIMATE WITH ESCALATION]]</f>
        <v>0.86340636626705247</v>
      </c>
      <c r="T239" s="451">
        <f>Table16[[#This Row],[Current Month EcoSys EAC (Loaded)]]/Table16[[#This Row],[BASELINE ESTIMATE WITH ESCALATION]]</f>
        <v>0</v>
      </c>
      <c r="U239" s="416">
        <v>0</v>
      </c>
      <c r="W239" s="430" t="s">
        <v>1568</v>
      </c>
      <c r="X239" s="430">
        <v>526269</v>
      </c>
      <c r="Y239" s="430" t="s">
        <v>2403</v>
      </c>
      <c r="Z239" s="430">
        <v>526525</v>
      </c>
      <c r="AA239" s="430" t="s">
        <v>2527</v>
      </c>
      <c r="AB239" s="430" t="s">
        <v>2528</v>
      </c>
      <c r="AD239" s="250">
        <v>14.6</v>
      </c>
      <c r="AH239" s="250" t="s">
        <v>1840</v>
      </c>
      <c r="AI239" s="250" t="s">
        <v>1840</v>
      </c>
      <c r="AM239" s="460"/>
    </row>
    <row r="240" spans="1:39" hidden="1">
      <c r="A240" s="250">
        <v>210584</v>
      </c>
      <c r="B240" s="250">
        <v>81497</v>
      </c>
      <c r="C240" s="250">
        <v>132893</v>
      </c>
      <c r="D240" s="250">
        <v>0</v>
      </c>
      <c r="E240" s="250" t="s">
        <v>2529</v>
      </c>
      <c r="F240" s="250" t="s">
        <v>2530</v>
      </c>
      <c r="G240" s="250" t="s">
        <v>2531</v>
      </c>
      <c r="H240" s="250" t="s">
        <v>1215</v>
      </c>
      <c r="I240" s="415">
        <v>44561</v>
      </c>
      <c r="J240" s="432"/>
      <c r="K240" s="415">
        <v>44896</v>
      </c>
      <c r="L240" s="415">
        <v>44152</v>
      </c>
      <c r="M240" s="430" t="s">
        <v>1676</v>
      </c>
      <c r="N240" s="416">
        <v>1182000</v>
      </c>
      <c r="O240" s="431">
        <v>2021</v>
      </c>
      <c r="P240" s="416">
        <v>1182000</v>
      </c>
      <c r="Q240" s="416">
        <v>1182000</v>
      </c>
      <c r="R240" s="433"/>
      <c r="S240" s="416">
        <f>Table16[[#This Row],[CURRENT COST ESTIMATE]]/Table16[[#This Row],[BASELINE ESTIMATE WITH ESCALATION]]</f>
        <v>1</v>
      </c>
      <c r="T240" s="451">
        <f>Table16[[#This Row],[Current Month EcoSys EAC (Loaded)]]/Table16[[#This Row],[BASELINE ESTIMATE WITH ESCALATION]]</f>
        <v>0</v>
      </c>
      <c r="U240" s="416">
        <v>989393</v>
      </c>
      <c r="V240" s="250" t="s">
        <v>1706</v>
      </c>
      <c r="W240" s="430" t="s">
        <v>1563</v>
      </c>
      <c r="AB240" s="430" t="s">
        <v>2532</v>
      </c>
      <c r="AI240" s="250" t="s">
        <v>1564</v>
      </c>
      <c r="AM240" s="460"/>
    </row>
    <row r="241" spans="1:39" hidden="1">
      <c r="A241" s="250">
        <v>210579</v>
      </c>
      <c r="B241" s="250">
        <v>91876</v>
      </c>
      <c r="C241" s="250">
        <v>143157</v>
      </c>
      <c r="D241" s="250">
        <v>0</v>
      </c>
      <c r="E241" s="250" t="s">
        <v>1899</v>
      </c>
      <c r="F241" s="250" t="s">
        <v>2533</v>
      </c>
      <c r="G241" s="250" t="s">
        <v>2534</v>
      </c>
      <c r="H241" s="250" t="s">
        <v>1215</v>
      </c>
      <c r="I241" s="415">
        <v>45200</v>
      </c>
      <c r="J241" s="432"/>
      <c r="K241" s="415">
        <v>44652</v>
      </c>
      <c r="L241" s="415">
        <v>44158</v>
      </c>
      <c r="M241" s="430" t="s">
        <v>1676</v>
      </c>
      <c r="N241" s="416">
        <v>2143217</v>
      </c>
      <c r="O241" s="431">
        <v>2021</v>
      </c>
      <c r="P241" s="416">
        <v>2196797.4249999998</v>
      </c>
      <c r="Q241" s="416">
        <v>2143217</v>
      </c>
      <c r="R241" s="433"/>
      <c r="S241" s="416">
        <f>Table16[[#This Row],[CURRENT COST ESTIMATE]]/Table16[[#This Row],[BASELINE ESTIMATE WITH ESCALATION]]</f>
        <v>0.97560975609756106</v>
      </c>
      <c r="T241" s="451">
        <f>Table16[[#This Row],[Current Month EcoSys EAC (Loaded)]]/Table16[[#This Row],[BASELINE ESTIMATE WITH ESCALATION]]</f>
        <v>0</v>
      </c>
      <c r="U241" s="416">
        <v>0</v>
      </c>
      <c r="W241" s="430" t="s">
        <v>1688</v>
      </c>
      <c r="AB241" s="430" t="s">
        <v>2535</v>
      </c>
      <c r="AM241" s="460"/>
    </row>
    <row r="242" spans="1:39" hidden="1">
      <c r="A242" s="250">
        <v>210585</v>
      </c>
      <c r="B242" s="250">
        <v>91878</v>
      </c>
      <c r="C242" s="250">
        <v>143159</v>
      </c>
      <c r="D242" s="250">
        <v>0</v>
      </c>
      <c r="E242" s="250" t="s">
        <v>2536</v>
      </c>
      <c r="F242" s="250" t="s">
        <v>2537</v>
      </c>
      <c r="G242" s="250" t="s">
        <v>2538</v>
      </c>
      <c r="H242" s="250" t="s">
        <v>1215</v>
      </c>
      <c r="I242" s="415">
        <v>45444</v>
      </c>
      <c r="J242" s="432"/>
      <c r="K242" s="415">
        <v>44652</v>
      </c>
      <c r="L242" s="415">
        <v>44152</v>
      </c>
      <c r="M242" s="430" t="s">
        <v>1676</v>
      </c>
      <c r="N242" s="416">
        <v>4358300</v>
      </c>
      <c r="O242" s="431">
        <v>2022</v>
      </c>
      <c r="P242" s="416">
        <v>4358300</v>
      </c>
      <c r="Q242" s="416">
        <v>4358300</v>
      </c>
      <c r="R242" s="433"/>
      <c r="S242" s="416">
        <f>Table16[[#This Row],[CURRENT COST ESTIMATE]]/Table16[[#This Row],[BASELINE ESTIMATE WITH ESCALATION]]</f>
        <v>1</v>
      </c>
      <c r="T242" s="451">
        <f>Table16[[#This Row],[Current Month EcoSys EAC (Loaded)]]/Table16[[#This Row],[BASELINE ESTIMATE WITH ESCALATION]]</f>
        <v>0</v>
      </c>
      <c r="W242" s="430" t="s">
        <v>1688</v>
      </c>
      <c r="AB242" s="430" t="s">
        <v>2539</v>
      </c>
      <c r="AM242" s="460"/>
    </row>
    <row r="243" spans="1:39" hidden="1">
      <c r="A243" s="250">
        <v>210591</v>
      </c>
      <c r="B243" s="250">
        <v>91881</v>
      </c>
      <c r="C243" s="250">
        <v>143162</v>
      </c>
      <c r="D243" s="250">
        <v>0</v>
      </c>
      <c r="E243" s="250" t="s">
        <v>2540</v>
      </c>
      <c r="F243" s="250" t="s">
        <v>2541</v>
      </c>
      <c r="G243" s="250" t="s">
        <v>2542</v>
      </c>
      <c r="H243" s="250" t="s">
        <v>1215</v>
      </c>
      <c r="I243" s="415">
        <v>44743</v>
      </c>
      <c r="J243" s="432"/>
      <c r="K243" s="415">
        <v>44652</v>
      </c>
      <c r="L243" s="415">
        <v>44158</v>
      </c>
      <c r="M243" s="430" t="s">
        <v>1676</v>
      </c>
      <c r="N243" s="416">
        <v>1310400</v>
      </c>
      <c r="O243" s="431">
        <v>2021</v>
      </c>
      <c r="P243" s="416">
        <v>1343160</v>
      </c>
      <c r="Q243" s="416">
        <v>1400000</v>
      </c>
      <c r="R243" s="433"/>
      <c r="S243" s="416">
        <f>Table16[[#This Row],[CURRENT COST ESTIMATE]]/Table16[[#This Row],[BASELINE ESTIMATE WITH ESCALATION]]</f>
        <v>1.0423181154888472</v>
      </c>
      <c r="T243" s="451">
        <f>Table16[[#This Row],[Current Month EcoSys EAC (Loaded)]]/Table16[[#This Row],[BASELINE ESTIMATE WITH ESCALATION]]</f>
        <v>0</v>
      </c>
      <c r="W243" s="430" t="s">
        <v>1568</v>
      </c>
      <c r="AB243" s="430" t="s">
        <v>2543</v>
      </c>
      <c r="AH243" s="250" t="s">
        <v>1840</v>
      </c>
      <c r="AI243" s="250" t="s">
        <v>1840</v>
      </c>
      <c r="AM243" s="460"/>
    </row>
    <row r="244" spans="1:39" hidden="1">
      <c r="A244" s="250">
        <v>210574</v>
      </c>
      <c r="B244" s="250">
        <v>91884</v>
      </c>
      <c r="C244" s="250">
        <v>143167</v>
      </c>
      <c r="D244" s="250">
        <v>0</v>
      </c>
      <c r="E244" s="250" t="s">
        <v>2027</v>
      </c>
      <c r="F244" s="250" t="s">
        <v>2544</v>
      </c>
      <c r="G244" s="250" t="s">
        <v>2545</v>
      </c>
      <c r="H244" s="250" t="s">
        <v>1215</v>
      </c>
      <c r="I244" s="415">
        <v>44910</v>
      </c>
      <c r="J244" s="432"/>
      <c r="K244" s="415">
        <v>44652</v>
      </c>
      <c r="L244" s="415">
        <v>44152</v>
      </c>
      <c r="M244" s="430" t="s">
        <v>1676</v>
      </c>
      <c r="N244" s="416">
        <v>1675731</v>
      </c>
      <c r="O244" s="431">
        <v>2021</v>
      </c>
      <c r="P244" s="416">
        <v>1717624.2749999999</v>
      </c>
      <c r="Q244" s="416">
        <v>1675731</v>
      </c>
      <c r="R244" s="433"/>
      <c r="S244" s="416">
        <f>Table16[[#This Row],[CURRENT COST ESTIMATE]]/Table16[[#This Row],[BASELINE ESTIMATE WITH ESCALATION]]</f>
        <v>0.97560975609756106</v>
      </c>
      <c r="T244" s="451">
        <f>Table16[[#This Row],[Current Month EcoSys EAC (Loaded)]]/Table16[[#This Row],[BASELINE ESTIMATE WITH ESCALATION]]</f>
        <v>0</v>
      </c>
      <c r="W244" s="430" t="s">
        <v>1568</v>
      </c>
      <c r="AB244" s="430" t="s">
        <v>2546</v>
      </c>
      <c r="AE244" s="250">
        <v>1.1499999999999999</v>
      </c>
      <c r="AM244" s="460"/>
    </row>
    <row r="245" spans="1:39" hidden="1">
      <c r="A245" s="250">
        <v>210574</v>
      </c>
      <c r="B245" s="250">
        <v>91888</v>
      </c>
      <c r="C245" s="250">
        <v>143168</v>
      </c>
      <c r="D245" s="250">
        <v>0</v>
      </c>
      <c r="E245" s="250" t="s">
        <v>2027</v>
      </c>
      <c r="F245" s="250" t="s">
        <v>2547</v>
      </c>
      <c r="G245" s="250" t="s">
        <v>2548</v>
      </c>
      <c r="H245" s="250" t="s">
        <v>1215</v>
      </c>
      <c r="I245" s="415">
        <v>44910</v>
      </c>
      <c r="J245" s="432"/>
      <c r="K245" s="415">
        <v>44652</v>
      </c>
      <c r="L245" s="415">
        <v>44152</v>
      </c>
      <c r="M245" s="430" t="s">
        <v>1676</v>
      </c>
      <c r="N245" s="416">
        <v>5378526</v>
      </c>
      <c r="O245" s="431">
        <v>2021</v>
      </c>
      <c r="P245" s="416">
        <v>5512989.1500000004</v>
      </c>
      <c r="Q245" s="416">
        <v>5378526</v>
      </c>
      <c r="R245" s="433"/>
      <c r="S245" s="416">
        <f>Table16[[#This Row],[CURRENT COST ESTIMATE]]/Table16[[#This Row],[BASELINE ESTIMATE WITH ESCALATION]]</f>
        <v>0.97560975609756095</v>
      </c>
      <c r="T245" s="451">
        <f>Table16[[#This Row],[Current Month EcoSys EAC (Loaded)]]/Table16[[#This Row],[BASELINE ESTIMATE WITH ESCALATION]]</f>
        <v>0</v>
      </c>
      <c r="W245" s="430" t="s">
        <v>1568</v>
      </c>
      <c r="AB245" s="430" t="s">
        <v>2549</v>
      </c>
      <c r="AE245" s="250">
        <v>7.75</v>
      </c>
      <c r="AM245" s="460"/>
    </row>
    <row r="246" spans="1:39" hidden="1">
      <c r="A246" s="250">
        <v>210574</v>
      </c>
      <c r="B246" s="250">
        <v>91889</v>
      </c>
      <c r="C246" s="250">
        <v>143169</v>
      </c>
      <c r="D246" s="250">
        <v>0</v>
      </c>
      <c r="E246" s="250" t="s">
        <v>2027</v>
      </c>
      <c r="F246" s="250" t="s">
        <v>2550</v>
      </c>
      <c r="G246" s="250" t="s">
        <v>2551</v>
      </c>
      <c r="H246" s="250" t="s">
        <v>1215</v>
      </c>
      <c r="I246" s="415">
        <v>44910</v>
      </c>
      <c r="J246" s="432"/>
      <c r="K246" s="415">
        <v>44652</v>
      </c>
      <c r="L246" s="415">
        <v>44152</v>
      </c>
      <c r="M246" s="430" t="s">
        <v>1676</v>
      </c>
      <c r="N246" s="416">
        <v>999423</v>
      </c>
      <c r="O246" s="431">
        <v>2021</v>
      </c>
      <c r="P246" s="416">
        <v>1024408.575</v>
      </c>
      <c r="Q246" s="416">
        <v>999423</v>
      </c>
      <c r="R246" s="433"/>
      <c r="S246" s="416">
        <f>Table16[[#This Row],[CURRENT COST ESTIMATE]]/Table16[[#This Row],[BASELINE ESTIMATE WITH ESCALATION]]</f>
        <v>0.97560975609756106</v>
      </c>
      <c r="T246" s="451">
        <f>Table16[[#This Row],[Current Month EcoSys EAC (Loaded)]]/Table16[[#This Row],[BASELINE ESTIMATE WITH ESCALATION]]</f>
        <v>0</v>
      </c>
      <c r="W246" s="430" t="s">
        <v>1568</v>
      </c>
      <c r="AB246" s="430" t="s">
        <v>2552</v>
      </c>
      <c r="AE246" s="250">
        <v>1.1599999999999999</v>
      </c>
      <c r="AM246" s="460"/>
    </row>
    <row r="247" spans="1:39" hidden="1">
      <c r="A247" s="250">
        <v>210574</v>
      </c>
      <c r="B247" s="250">
        <v>91890</v>
      </c>
      <c r="C247" s="250">
        <v>143170</v>
      </c>
      <c r="D247" s="250">
        <v>0</v>
      </c>
      <c r="E247" s="250" t="s">
        <v>2027</v>
      </c>
      <c r="F247" s="250" t="s">
        <v>2553</v>
      </c>
      <c r="G247" s="250" t="s">
        <v>2554</v>
      </c>
      <c r="H247" s="250" t="s">
        <v>1215</v>
      </c>
      <c r="I247" s="415">
        <v>44910</v>
      </c>
      <c r="J247" s="432"/>
      <c r="K247" s="415">
        <v>44652</v>
      </c>
      <c r="L247" s="415">
        <v>44152</v>
      </c>
      <c r="M247" s="430" t="s">
        <v>1676</v>
      </c>
      <c r="N247" s="416">
        <v>5293163</v>
      </c>
      <c r="O247" s="431">
        <v>2021</v>
      </c>
      <c r="P247" s="416">
        <v>5425492.0750000002</v>
      </c>
      <c r="Q247" s="416">
        <v>5293163</v>
      </c>
      <c r="R247" s="433"/>
      <c r="S247" s="416">
        <f>Table16[[#This Row],[CURRENT COST ESTIMATE]]/Table16[[#This Row],[BASELINE ESTIMATE WITH ESCALATION]]</f>
        <v>0.97560975609756095</v>
      </c>
      <c r="T247" s="451">
        <f>Table16[[#This Row],[Current Month EcoSys EAC (Loaded)]]/Table16[[#This Row],[BASELINE ESTIMATE WITH ESCALATION]]</f>
        <v>0</v>
      </c>
      <c r="W247" s="430" t="s">
        <v>1568</v>
      </c>
      <c r="AB247" s="430" t="s">
        <v>2555</v>
      </c>
      <c r="AE247" s="250">
        <v>7.6</v>
      </c>
      <c r="AM247" s="460"/>
    </row>
    <row r="248" spans="1:39" hidden="1">
      <c r="A248" s="250">
        <v>210600</v>
      </c>
      <c r="B248" s="250">
        <v>91885</v>
      </c>
      <c r="C248" s="250">
        <v>143177</v>
      </c>
      <c r="D248" s="250">
        <v>0</v>
      </c>
      <c r="E248" s="250" t="s">
        <v>2330</v>
      </c>
      <c r="F248" s="250" t="s">
        <v>2556</v>
      </c>
      <c r="G248" s="250" t="s">
        <v>2557</v>
      </c>
      <c r="H248" s="250" t="s">
        <v>1215</v>
      </c>
      <c r="I248" s="415">
        <v>44774</v>
      </c>
      <c r="J248" s="432"/>
      <c r="K248" s="415">
        <v>45017</v>
      </c>
      <c r="L248" s="415">
        <v>44243</v>
      </c>
      <c r="M248" s="430" t="s">
        <v>2558</v>
      </c>
      <c r="N248" s="416">
        <v>858928</v>
      </c>
      <c r="O248" s="431">
        <v>2021</v>
      </c>
      <c r="P248" s="416">
        <v>880401.2</v>
      </c>
      <c r="Q248" s="416">
        <v>858928</v>
      </c>
      <c r="R248" s="433"/>
      <c r="S248" s="416">
        <f>Table16[[#This Row],[CURRENT COST ESTIMATE]]/Table16[[#This Row],[BASELINE ESTIMATE WITH ESCALATION]]</f>
        <v>0.97560975609756106</v>
      </c>
      <c r="T248" s="451">
        <f>Table16[[#This Row],[Current Month EcoSys EAC (Loaded)]]/Table16[[#This Row],[BASELINE ESTIMATE WITH ESCALATION]]</f>
        <v>0</v>
      </c>
      <c r="U248" s="416">
        <v>0</v>
      </c>
      <c r="W248" s="430" t="s">
        <v>1591</v>
      </c>
      <c r="X248" s="430">
        <v>646260</v>
      </c>
      <c r="AB248" s="430" t="s">
        <v>2559</v>
      </c>
      <c r="AC248" s="250">
        <v>161</v>
      </c>
      <c r="AH248" s="250" t="s">
        <v>1840</v>
      </c>
      <c r="AI248" s="250" t="s">
        <v>1840</v>
      </c>
      <c r="AM248" s="460"/>
    </row>
    <row r="249" spans="1:39" hidden="1">
      <c r="A249" s="250">
        <v>210600</v>
      </c>
      <c r="B249" s="250">
        <v>91885</v>
      </c>
      <c r="C249" s="250">
        <v>143178</v>
      </c>
      <c r="D249" s="250">
        <v>0</v>
      </c>
      <c r="E249" s="250" t="s">
        <v>2330</v>
      </c>
      <c r="F249" s="250" t="s">
        <v>2556</v>
      </c>
      <c r="G249" s="250" t="s">
        <v>2560</v>
      </c>
      <c r="H249" s="250" t="s">
        <v>1215</v>
      </c>
      <c r="I249" s="415">
        <v>44774</v>
      </c>
      <c r="J249" s="432"/>
      <c r="K249" s="415">
        <v>45383</v>
      </c>
      <c r="L249" s="415">
        <v>44243</v>
      </c>
      <c r="M249" s="430" t="s">
        <v>2558</v>
      </c>
      <c r="N249" s="416">
        <v>100000</v>
      </c>
      <c r="O249" s="431">
        <v>2021</v>
      </c>
      <c r="P249" s="416">
        <v>102500</v>
      </c>
      <c r="Q249" s="416">
        <v>100000</v>
      </c>
      <c r="R249" s="433"/>
      <c r="S249" s="416">
        <f>Table16[[#This Row],[CURRENT COST ESTIMATE]]/Table16[[#This Row],[BASELINE ESTIMATE WITH ESCALATION]]</f>
        <v>0.97560975609756095</v>
      </c>
      <c r="T249" s="451">
        <f>Table16[[#This Row],[Current Month EcoSys EAC (Loaded)]]/Table16[[#This Row],[BASELINE ESTIMATE WITH ESCALATION]]</f>
        <v>0</v>
      </c>
      <c r="U249" s="416">
        <v>0</v>
      </c>
      <c r="W249" s="430" t="s">
        <v>1591</v>
      </c>
      <c r="X249" s="430">
        <v>645456</v>
      </c>
      <c r="Y249" s="430" t="s">
        <v>2561</v>
      </c>
      <c r="Z249" s="430">
        <v>645458</v>
      </c>
      <c r="AA249" s="430" t="s">
        <v>2562</v>
      </c>
      <c r="AB249" s="430" t="s">
        <v>2563</v>
      </c>
      <c r="AC249" s="250">
        <v>345</v>
      </c>
      <c r="AH249" s="250" t="s">
        <v>1840</v>
      </c>
      <c r="AI249" s="250" t="s">
        <v>1840</v>
      </c>
      <c r="AM249" s="460"/>
    </row>
    <row r="250" spans="1:39" hidden="1">
      <c r="A250" s="250">
        <v>210600</v>
      </c>
      <c r="B250" s="250">
        <v>91885</v>
      </c>
      <c r="C250" s="250">
        <v>143179</v>
      </c>
      <c r="D250" s="250">
        <v>0</v>
      </c>
      <c r="E250" s="250" t="s">
        <v>2330</v>
      </c>
      <c r="F250" s="250" t="s">
        <v>2556</v>
      </c>
      <c r="G250" s="250" t="s">
        <v>2564</v>
      </c>
      <c r="H250" s="250" t="s">
        <v>1215</v>
      </c>
      <c r="I250" s="415">
        <v>45383</v>
      </c>
      <c r="J250" s="432"/>
      <c r="K250" s="415">
        <v>45383</v>
      </c>
      <c r="L250" s="415">
        <v>44243</v>
      </c>
      <c r="M250" s="430" t="s">
        <v>2558</v>
      </c>
      <c r="N250" s="416">
        <v>600000</v>
      </c>
      <c r="O250" s="431">
        <v>2021</v>
      </c>
      <c r="P250" s="416">
        <v>615000</v>
      </c>
      <c r="Q250" s="416">
        <v>600000</v>
      </c>
      <c r="R250" s="433"/>
      <c r="S250" s="416">
        <f>Table16[[#This Row],[CURRENT COST ESTIMATE]]/Table16[[#This Row],[BASELINE ESTIMATE WITH ESCALATION]]</f>
        <v>0.97560975609756095</v>
      </c>
      <c r="T250" s="451">
        <f>Table16[[#This Row],[Current Month EcoSys EAC (Loaded)]]/Table16[[#This Row],[BASELINE ESTIMATE WITH ESCALATION]]</f>
        <v>0</v>
      </c>
      <c r="U250" s="416">
        <v>0</v>
      </c>
      <c r="W250" s="430" t="s">
        <v>1591</v>
      </c>
      <c r="X250" s="430">
        <v>645455</v>
      </c>
      <c r="Y250" s="430" t="s">
        <v>2565</v>
      </c>
      <c r="Z250" s="430">
        <v>645740</v>
      </c>
      <c r="AA250" s="430" t="s">
        <v>2566</v>
      </c>
      <c r="AB250" s="430" t="s">
        <v>2567</v>
      </c>
      <c r="AC250" s="250">
        <v>345</v>
      </c>
      <c r="AH250" s="250" t="s">
        <v>1840</v>
      </c>
      <c r="AI250" s="250" t="s">
        <v>1840</v>
      </c>
      <c r="AM250" s="460"/>
    </row>
    <row r="251" spans="1:39" hidden="1">
      <c r="A251" s="250">
        <v>210584</v>
      </c>
      <c r="B251" s="250">
        <v>81497</v>
      </c>
      <c r="C251" s="250">
        <v>143181</v>
      </c>
      <c r="D251" s="250">
        <v>0</v>
      </c>
      <c r="E251" s="250" t="s">
        <v>2529</v>
      </c>
      <c r="F251" s="250" t="s">
        <v>2530</v>
      </c>
      <c r="G251" s="250" t="s">
        <v>2568</v>
      </c>
      <c r="H251" s="250" t="s">
        <v>1215</v>
      </c>
      <c r="I251" s="420"/>
      <c r="J251" s="432"/>
      <c r="K251" s="415">
        <v>44896</v>
      </c>
      <c r="L251" s="415">
        <v>44152</v>
      </c>
      <c r="M251" s="430" t="s">
        <v>1676</v>
      </c>
      <c r="N251" s="416">
        <v>3277500</v>
      </c>
      <c r="O251" s="431">
        <v>2021</v>
      </c>
      <c r="P251" s="416">
        <v>3359437.5</v>
      </c>
      <c r="Q251" s="416">
        <v>3277500</v>
      </c>
      <c r="R251" s="433"/>
      <c r="S251" s="416">
        <f>Table16[[#This Row],[CURRENT COST ESTIMATE]]/Table16[[#This Row],[BASELINE ESTIMATE WITH ESCALATION]]</f>
        <v>0.97560975609756095</v>
      </c>
      <c r="T251" s="451">
        <f>Table16[[#This Row],[Current Month EcoSys EAC (Loaded)]]/Table16[[#This Row],[BASELINE ESTIMATE WITH ESCALATION]]</f>
        <v>0</v>
      </c>
      <c r="W251" s="430" t="s">
        <v>1591</v>
      </c>
      <c r="AB251" s="430" t="s">
        <v>2569</v>
      </c>
      <c r="AD251" s="250">
        <v>14.4</v>
      </c>
      <c r="AH251" s="250" t="s">
        <v>1840</v>
      </c>
      <c r="AI251" s="250" t="s">
        <v>1840</v>
      </c>
      <c r="AM251" s="460"/>
    </row>
    <row r="252" spans="1:39" hidden="1">
      <c r="A252" s="250">
        <v>210617</v>
      </c>
      <c r="B252" s="250">
        <v>91939</v>
      </c>
      <c r="C252" s="250">
        <v>143253</v>
      </c>
      <c r="D252" s="250">
        <v>0</v>
      </c>
      <c r="E252" s="250" t="s">
        <v>1834</v>
      </c>
      <c r="F252" s="250" t="s">
        <v>2570</v>
      </c>
      <c r="G252" s="250" t="s">
        <v>2571</v>
      </c>
      <c r="H252" s="250" t="s">
        <v>1215</v>
      </c>
      <c r="I252" s="415">
        <v>46022</v>
      </c>
      <c r="J252" s="432"/>
      <c r="K252" s="415">
        <v>44348</v>
      </c>
      <c r="L252" s="415">
        <v>44480</v>
      </c>
      <c r="M252" s="430" t="s">
        <v>2572</v>
      </c>
      <c r="N252" s="416">
        <v>7865000</v>
      </c>
      <c r="O252" s="431">
        <v>2021</v>
      </c>
      <c r="P252" s="416">
        <v>8061625</v>
      </c>
      <c r="Q252" s="416">
        <v>7865000</v>
      </c>
      <c r="R252" s="433"/>
      <c r="S252" s="416">
        <f>Table16[[#This Row],[CURRENT COST ESTIMATE]]/Table16[[#This Row],[BASELINE ESTIMATE WITH ESCALATION]]</f>
        <v>0.97560975609756095</v>
      </c>
      <c r="T252" s="451">
        <f>Table16[[#This Row],[Current Month EcoSys EAC (Loaded)]]/Table16[[#This Row],[BASELINE ESTIMATE WITH ESCALATION]]</f>
        <v>0</v>
      </c>
      <c r="U252" s="416">
        <v>0</v>
      </c>
      <c r="W252" s="430" t="s">
        <v>2440</v>
      </c>
      <c r="X252" s="430">
        <v>521022</v>
      </c>
      <c r="Y252" s="430" t="s">
        <v>2150</v>
      </c>
      <c r="Z252" s="430">
        <v>520973</v>
      </c>
      <c r="AA252" s="430" t="s">
        <v>2573</v>
      </c>
      <c r="AB252" s="430" t="s">
        <v>2574</v>
      </c>
      <c r="AC252" s="250">
        <v>69</v>
      </c>
      <c r="AH252" s="250" t="s">
        <v>1564</v>
      </c>
      <c r="AM252" s="460"/>
    </row>
    <row r="253" spans="1:39" hidden="1">
      <c r="A253" s="250">
        <v>210617</v>
      </c>
      <c r="B253" s="250">
        <v>91939</v>
      </c>
      <c r="C253" s="250">
        <v>143254</v>
      </c>
      <c r="D253" s="250">
        <v>0</v>
      </c>
      <c r="E253" s="250" t="s">
        <v>1834</v>
      </c>
      <c r="F253" s="250" t="s">
        <v>2570</v>
      </c>
      <c r="G253" s="250" t="s">
        <v>2575</v>
      </c>
      <c r="H253" s="250" t="s">
        <v>1215</v>
      </c>
      <c r="I253" s="415">
        <v>45657</v>
      </c>
      <c r="J253" s="432"/>
      <c r="K253" s="415">
        <v>44348</v>
      </c>
      <c r="L253" s="415">
        <v>44480</v>
      </c>
      <c r="M253" s="430" t="s">
        <v>2572</v>
      </c>
      <c r="N253" s="416">
        <v>5340500</v>
      </c>
      <c r="O253" s="431">
        <v>2021</v>
      </c>
      <c r="P253" s="416">
        <v>5474012.5</v>
      </c>
      <c r="Q253" s="416">
        <v>5340500</v>
      </c>
      <c r="R253" s="433"/>
      <c r="S253" s="416">
        <f>Table16[[#This Row],[CURRENT COST ESTIMATE]]/Table16[[#This Row],[BASELINE ESTIMATE WITH ESCALATION]]</f>
        <v>0.97560975609756095</v>
      </c>
      <c r="T253" s="451">
        <f>Table16[[#This Row],[Current Month EcoSys EAC (Loaded)]]/Table16[[#This Row],[BASELINE ESTIMATE WITH ESCALATION]]</f>
        <v>0</v>
      </c>
      <c r="U253" s="416">
        <v>0</v>
      </c>
      <c r="W253" s="430" t="s">
        <v>2440</v>
      </c>
      <c r="X253" s="430">
        <v>520973</v>
      </c>
      <c r="Y253" s="430" t="s">
        <v>2573</v>
      </c>
      <c r="Z253" s="430">
        <v>520976</v>
      </c>
      <c r="AA253" s="430" t="s">
        <v>2576</v>
      </c>
      <c r="AB253" s="430" t="s">
        <v>2577</v>
      </c>
      <c r="AC253" s="250">
        <v>69</v>
      </c>
      <c r="AH253" s="250" t="s">
        <v>1564</v>
      </c>
      <c r="AM253" s="460"/>
    </row>
    <row r="254" spans="1:39" hidden="1">
      <c r="A254" s="250">
        <v>210617</v>
      </c>
      <c r="B254" s="250">
        <v>91939</v>
      </c>
      <c r="C254" s="250">
        <v>143255</v>
      </c>
      <c r="D254" s="250">
        <v>0</v>
      </c>
      <c r="E254" s="250" t="s">
        <v>1834</v>
      </c>
      <c r="F254" s="250" t="s">
        <v>2570</v>
      </c>
      <c r="G254" s="250" t="s">
        <v>2578</v>
      </c>
      <c r="H254" s="250" t="s">
        <v>1215</v>
      </c>
      <c r="I254" s="415">
        <v>46022</v>
      </c>
      <c r="J254" s="432"/>
      <c r="K254" s="415">
        <v>44348</v>
      </c>
      <c r="L254" s="415">
        <v>44480</v>
      </c>
      <c r="M254" s="430" t="s">
        <v>2572</v>
      </c>
      <c r="N254" s="416">
        <v>450000</v>
      </c>
      <c r="O254" s="431">
        <v>2021</v>
      </c>
      <c r="P254" s="416">
        <v>461250</v>
      </c>
      <c r="Q254" s="416">
        <v>450000</v>
      </c>
      <c r="R254" s="433"/>
      <c r="S254" s="416">
        <f>Table16[[#This Row],[CURRENT COST ESTIMATE]]/Table16[[#This Row],[BASELINE ESTIMATE WITH ESCALATION]]</f>
        <v>0.97560975609756095</v>
      </c>
      <c r="T254" s="451">
        <f>Table16[[#This Row],[Current Month EcoSys EAC (Loaded)]]/Table16[[#This Row],[BASELINE ESTIMATE WITH ESCALATION]]</f>
        <v>0</v>
      </c>
      <c r="U254" s="416">
        <v>0</v>
      </c>
      <c r="W254" s="430" t="s">
        <v>2440</v>
      </c>
      <c r="AB254" s="430" t="s">
        <v>2579</v>
      </c>
      <c r="AH254" s="250" t="s">
        <v>1564</v>
      </c>
      <c r="AM254" s="460"/>
    </row>
    <row r="255" spans="1:39" hidden="1">
      <c r="A255" s="250">
        <v>210617</v>
      </c>
      <c r="B255" s="250">
        <v>91939</v>
      </c>
      <c r="C255" s="250">
        <v>143256</v>
      </c>
      <c r="D255" s="250">
        <v>0</v>
      </c>
      <c r="E255" s="250" t="s">
        <v>1834</v>
      </c>
      <c r="F255" s="250" t="s">
        <v>2570</v>
      </c>
      <c r="G255" s="250" t="s">
        <v>2580</v>
      </c>
      <c r="H255" s="250" t="s">
        <v>1215</v>
      </c>
      <c r="I255" s="415">
        <v>45657</v>
      </c>
      <c r="J255" s="432"/>
      <c r="K255" s="415">
        <v>44348</v>
      </c>
      <c r="L255" s="415">
        <v>44480</v>
      </c>
      <c r="M255" s="430" t="s">
        <v>2572</v>
      </c>
      <c r="N255" s="416">
        <v>500000</v>
      </c>
      <c r="O255" s="431">
        <v>2021</v>
      </c>
      <c r="P255" s="416">
        <v>512500</v>
      </c>
      <c r="Q255" s="416">
        <v>500000</v>
      </c>
      <c r="R255" s="433"/>
      <c r="S255" s="416">
        <f>Table16[[#This Row],[CURRENT COST ESTIMATE]]/Table16[[#This Row],[BASELINE ESTIMATE WITH ESCALATION]]</f>
        <v>0.97560975609756095</v>
      </c>
      <c r="T255" s="451">
        <f>Table16[[#This Row],[Current Month EcoSys EAC (Loaded)]]/Table16[[#This Row],[BASELINE ESTIMATE WITH ESCALATION]]</f>
        <v>0</v>
      </c>
      <c r="U255" s="416">
        <v>0</v>
      </c>
      <c r="W255" s="430" t="s">
        <v>2440</v>
      </c>
      <c r="AB255" s="430" t="s">
        <v>2581</v>
      </c>
      <c r="AH255" s="250" t="s">
        <v>1564</v>
      </c>
      <c r="AM255" s="460"/>
    </row>
    <row r="256" spans="1:39" hidden="1">
      <c r="A256" s="250">
        <v>210655</v>
      </c>
      <c r="B256" s="250">
        <v>92112</v>
      </c>
      <c r="C256" s="250">
        <v>143587</v>
      </c>
      <c r="D256" s="250" t="e">
        <v>#N/A</v>
      </c>
      <c r="E256" s="250" t="s">
        <v>2362</v>
      </c>
      <c r="F256" s="250" t="s">
        <v>2582</v>
      </c>
      <c r="G256" s="250" t="s">
        <v>2583</v>
      </c>
      <c r="H256" s="250" t="s">
        <v>1215</v>
      </c>
      <c r="I256" s="420"/>
      <c r="J256" s="432"/>
      <c r="K256" s="415">
        <v>45078</v>
      </c>
      <c r="L256" s="415">
        <v>44629</v>
      </c>
      <c r="M256" s="430" t="s">
        <v>1897</v>
      </c>
      <c r="N256" s="416">
        <v>55271.78</v>
      </c>
      <c r="O256" s="431">
        <v>2022</v>
      </c>
      <c r="P256" s="416">
        <v>55271.78</v>
      </c>
      <c r="Q256" s="416">
        <v>55271.78</v>
      </c>
      <c r="R256" s="433"/>
      <c r="S256" s="416">
        <f>Table16[[#This Row],[CURRENT COST ESTIMATE]]/Table16[[#This Row],[BASELINE ESTIMATE WITH ESCALATION]]</f>
        <v>1</v>
      </c>
      <c r="T256" s="451">
        <f>Table16[[#This Row],[Current Month EcoSys EAC (Loaded)]]/Table16[[#This Row],[BASELINE ESTIMATE WITH ESCALATION]]</f>
        <v>0</v>
      </c>
      <c r="W256" s="430" t="s">
        <v>1591</v>
      </c>
      <c r="AB256" s="430" t="s">
        <v>2584</v>
      </c>
      <c r="AC256" s="250">
        <v>161</v>
      </c>
      <c r="AH256" s="250" t="s">
        <v>1840</v>
      </c>
      <c r="AI256" s="250" t="s">
        <v>1840</v>
      </c>
      <c r="AM256" s="460"/>
    </row>
    <row r="257" spans="1:39" hidden="1">
      <c r="A257" s="250">
        <v>210675</v>
      </c>
      <c r="B257" s="250">
        <v>92113</v>
      </c>
      <c r="C257" s="250">
        <v>143588</v>
      </c>
      <c r="D257" s="250" t="e">
        <v>#N/A</v>
      </c>
      <c r="E257" s="250" t="s">
        <v>1894</v>
      </c>
      <c r="F257" s="250" t="s">
        <v>2585</v>
      </c>
      <c r="G257" s="250" t="s">
        <v>2586</v>
      </c>
      <c r="H257" s="250" t="s">
        <v>1215</v>
      </c>
      <c r="J257" s="432"/>
      <c r="K257" s="415">
        <v>44927</v>
      </c>
      <c r="L257" s="415">
        <v>44754</v>
      </c>
      <c r="M257" s="430" t="s">
        <v>1897</v>
      </c>
      <c r="N257" s="416">
        <v>78293357</v>
      </c>
      <c r="O257" s="431">
        <v>2022</v>
      </c>
      <c r="P257" s="416">
        <v>78293357</v>
      </c>
      <c r="Q257" s="416">
        <v>78293357</v>
      </c>
      <c r="R257" s="433"/>
      <c r="S257" s="416">
        <f>Table16[[#This Row],[CURRENT COST ESTIMATE]]/Table16[[#This Row],[BASELINE ESTIMATE WITH ESCALATION]]</f>
        <v>1</v>
      </c>
      <c r="T257" s="451">
        <f>Table16[[#This Row],[Current Month EcoSys EAC (Loaded)]]/Table16[[#This Row],[BASELINE ESTIMATE WITH ESCALATION]]</f>
        <v>0</v>
      </c>
      <c r="W257" s="430" t="s">
        <v>1688</v>
      </c>
      <c r="AB257" s="430" t="s">
        <v>2587</v>
      </c>
      <c r="AC257" s="250">
        <v>345</v>
      </c>
      <c r="AH257" s="250" t="s">
        <v>1840</v>
      </c>
      <c r="AI257" s="250" t="s">
        <v>1840</v>
      </c>
      <c r="AM257" s="460"/>
    </row>
    <row r="258" spans="1:39" hidden="1">
      <c r="A258" s="250">
        <v>210675</v>
      </c>
      <c r="B258" s="250">
        <v>92113</v>
      </c>
      <c r="C258" s="250">
        <v>143589</v>
      </c>
      <c r="D258" s="250" t="e">
        <v>#N/A</v>
      </c>
      <c r="E258" s="250" t="s">
        <v>1894</v>
      </c>
      <c r="F258" s="250" t="s">
        <v>2585</v>
      </c>
      <c r="G258" s="250" t="s">
        <v>2588</v>
      </c>
      <c r="H258" s="250" t="s">
        <v>1215</v>
      </c>
      <c r="J258" s="432"/>
      <c r="K258" s="415">
        <v>44927</v>
      </c>
      <c r="L258" s="415">
        <v>44754</v>
      </c>
      <c r="M258" s="430" t="s">
        <v>1897</v>
      </c>
      <c r="N258" s="416">
        <v>342000</v>
      </c>
      <c r="O258" s="431">
        <v>2022</v>
      </c>
      <c r="P258" s="416">
        <v>342000</v>
      </c>
      <c r="Q258" s="416">
        <v>342000</v>
      </c>
      <c r="R258" s="433"/>
      <c r="S258" s="416">
        <f>Table16[[#This Row],[CURRENT COST ESTIMATE]]/Table16[[#This Row],[BASELINE ESTIMATE WITH ESCALATION]]</f>
        <v>1</v>
      </c>
      <c r="T258" s="451">
        <f>Table16[[#This Row],[Current Month EcoSys EAC (Loaded)]]/Table16[[#This Row],[BASELINE ESTIMATE WITH ESCALATION]]</f>
        <v>0</v>
      </c>
      <c r="W258" s="430" t="s">
        <v>1688</v>
      </c>
      <c r="AB258" s="430" t="s">
        <v>2589</v>
      </c>
      <c r="AC258" s="250">
        <v>345</v>
      </c>
      <c r="AH258" s="250" t="s">
        <v>1840</v>
      </c>
      <c r="AI258" s="250" t="s">
        <v>1840</v>
      </c>
      <c r="AM258" s="460"/>
    </row>
    <row r="259" spans="1:39" hidden="1">
      <c r="A259" s="250">
        <v>210675</v>
      </c>
      <c r="B259" s="250">
        <v>92113</v>
      </c>
      <c r="C259" s="250">
        <v>143590</v>
      </c>
      <c r="D259" s="250" t="e">
        <v>#N/A</v>
      </c>
      <c r="E259" s="250" t="s">
        <v>1894</v>
      </c>
      <c r="F259" s="250" t="s">
        <v>2585</v>
      </c>
      <c r="G259" s="250" t="s">
        <v>2590</v>
      </c>
      <c r="H259" s="250" t="s">
        <v>1215</v>
      </c>
      <c r="J259" s="432"/>
      <c r="K259" s="415">
        <v>44927</v>
      </c>
      <c r="L259" s="415">
        <v>44754</v>
      </c>
      <c r="M259" s="430" t="s">
        <v>1897</v>
      </c>
      <c r="N259" s="416">
        <v>342000</v>
      </c>
      <c r="O259" s="431">
        <v>2022</v>
      </c>
      <c r="P259" s="416">
        <v>342000</v>
      </c>
      <c r="Q259" s="416">
        <v>342000</v>
      </c>
      <c r="R259" s="433"/>
      <c r="S259" s="416">
        <f>Table16[[#This Row],[CURRENT COST ESTIMATE]]/Table16[[#This Row],[BASELINE ESTIMATE WITH ESCALATION]]</f>
        <v>1</v>
      </c>
      <c r="T259" s="451">
        <f>Table16[[#This Row],[Current Month EcoSys EAC (Loaded)]]/Table16[[#This Row],[BASELINE ESTIMATE WITH ESCALATION]]</f>
        <v>0</v>
      </c>
      <c r="W259" s="430" t="s">
        <v>1688</v>
      </c>
      <c r="AB259" s="430" t="s">
        <v>2591</v>
      </c>
      <c r="AC259" s="250">
        <v>345</v>
      </c>
      <c r="AH259" s="250" t="s">
        <v>1840</v>
      </c>
      <c r="AI259" s="250" t="s">
        <v>1840</v>
      </c>
      <c r="AM259" s="460"/>
    </row>
    <row r="260" spans="1:39" hidden="1">
      <c r="A260" s="250">
        <v>210637</v>
      </c>
      <c r="B260" s="250">
        <v>92140</v>
      </c>
      <c r="C260" s="250">
        <v>143663</v>
      </c>
      <c r="D260" s="250" t="e">
        <v>#N/A</v>
      </c>
      <c r="E260" s="250" t="s">
        <v>1869</v>
      </c>
      <c r="F260" s="250" t="s">
        <v>2595</v>
      </c>
      <c r="G260" s="250" t="s">
        <v>2596</v>
      </c>
      <c r="H260" s="250" t="s">
        <v>1215</v>
      </c>
      <c r="I260" s="420"/>
      <c r="J260" s="432"/>
      <c r="K260" s="415">
        <v>45078</v>
      </c>
      <c r="L260" s="415">
        <v>44629</v>
      </c>
      <c r="M260" s="430" t="s">
        <v>1897</v>
      </c>
      <c r="N260" s="416">
        <v>236539</v>
      </c>
      <c r="O260" s="431">
        <v>2022</v>
      </c>
      <c r="P260" s="416">
        <v>236539</v>
      </c>
      <c r="Q260" s="416">
        <v>236539</v>
      </c>
      <c r="R260" s="433"/>
      <c r="S260" s="416">
        <f>Table16[[#This Row],[CURRENT COST ESTIMATE]]/Table16[[#This Row],[BASELINE ESTIMATE WITH ESCALATION]]</f>
        <v>1</v>
      </c>
      <c r="T260" s="451">
        <f>Table16[[#This Row],[Current Month EcoSys EAC (Loaded)]]/Table16[[#This Row],[BASELINE ESTIMATE WITH ESCALATION]]</f>
        <v>0</v>
      </c>
      <c r="W260" s="430" t="s">
        <v>1591</v>
      </c>
      <c r="AB260" s="430" t="s">
        <v>2597</v>
      </c>
      <c r="AC260" s="250">
        <v>115</v>
      </c>
      <c r="AH260" s="250" t="s">
        <v>1840</v>
      </c>
      <c r="AI260" s="250" t="s">
        <v>1840</v>
      </c>
      <c r="AM260" s="460"/>
    </row>
    <row r="261" spans="1:39" hidden="1">
      <c r="A261" s="250">
        <v>210647</v>
      </c>
      <c r="B261" s="250">
        <v>92144</v>
      </c>
      <c r="C261" s="250">
        <v>143664</v>
      </c>
      <c r="D261" s="250" t="e">
        <v>#N/A</v>
      </c>
      <c r="E261" s="250" t="s">
        <v>2362</v>
      </c>
      <c r="F261" s="250" t="s">
        <v>2598</v>
      </c>
      <c r="G261" s="250" t="s">
        <v>2599</v>
      </c>
      <c r="H261" s="250" t="s">
        <v>1215</v>
      </c>
      <c r="I261" s="420"/>
      <c r="J261" s="432"/>
      <c r="K261" s="415">
        <v>45078</v>
      </c>
      <c r="L261" s="415">
        <v>44629</v>
      </c>
      <c r="M261" s="430" t="s">
        <v>1897</v>
      </c>
      <c r="N261" s="416">
        <v>255075</v>
      </c>
      <c r="O261" s="431">
        <v>2022</v>
      </c>
      <c r="P261" s="416">
        <v>255075</v>
      </c>
      <c r="Q261" s="416">
        <v>255075</v>
      </c>
      <c r="R261" s="433"/>
      <c r="S261" s="416">
        <f>Table16[[#This Row],[CURRENT COST ESTIMATE]]/Table16[[#This Row],[BASELINE ESTIMATE WITH ESCALATION]]</f>
        <v>1</v>
      </c>
      <c r="T261" s="451">
        <f>Table16[[#This Row],[Current Month EcoSys EAC (Loaded)]]/Table16[[#This Row],[BASELINE ESTIMATE WITH ESCALATION]]</f>
        <v>0</v>
      </c>
      <c r="W261" s="430" t="s">
        <v>1591</v>
      </c>
      <c r="AB261" s="430" t="s">
        <v>2600</v>
      </c>
      <c r="AC261" s="250">
        <v>161</v>
      </c>
      <c r="AH261" s="250" t="s">
        <v>1840</v>
      </c>
      <c r="AI261" s="250" t="s">
        <v>1840</v>
      </c>
      <c r="AM261" s="460"/>
    </row>
    <row r="262" spans="1:39" hidden="1">
      <c r="A262" s="250">
        <v>210647</v>
      </c>
      <c r="B262" s="250">
        <v>92144</v>
      </c>
      <c r="C262" s="250">
        <v>143665</v>
      </c>
      <c r="D262" s="250" t="e">
        <v>#N/A</v>
      </c>
      <c r="E262" s="250" t="s">
        <v>2362</v>
      </c>
      <c r="F262" s="250" t="s">
        <v>2598</v>
      </c>
      <c r="G262" s="250" t="s">
        <v>2601</v>
      </c>
      <c r="H262" s="250" t="s">
        <v>1215</v>
      </c>
      <c r="I262" s="420"/>
      <c r="J262" s="432"/>
      <c r="K262" s="415">
        <v>45078</v>
      </c>
      <c r="L262" s="415">
        <v>44629</v>
      </c>
      <c r="M262" s="430" t="s">
        <v>1897</v>
      </c>
      <c r="N262" s="416">
        <v>255075</v>
      </c>
      <c r="O262" s="431">
        <v>2022</v>
      </c>
      <c r="P262" s="416">
        <v>255075</v>
      </c>
      <c r="Q262" s="416">
        <v>255075</v>
      </c>
      <c r="R262" s="433"/>
      <c r="S262" s="416">
        <f>Table16[[#This Row],[CURRENT COST ESTIMATE]]/Table16[[#This Row],[BASELINE ESTIMATE WITH ESCALATION]]</f>
        <v>1</v>
      </c>
      <c r="T262" s="451">
        <f>Table16[[#This Row],[Current Month EcoSys EAC (Loaded)]]/Table16[[#This Row],[BASELINE ESTIMATE WITH ESCALATION]]</f>
        <v>0</v>
      </c>
      <c r="W262" s="430" t="s">
        <v>1591</v>
      </c>
      <c r="AB262" s="430" t="s">
        <v>2602</v>
      </c>
      <c r="AC262" s="250">
        <v>161</v>
      </c>
      <c r="AH262" s="250" t="s">
        <v>1840</v>
      </c>
      <c r="AI262" s="250" t="s">
        <v>1840</v>
      </c>
      <c r="AM262" s="460"/>
    </row>
    <row r="263" spans="1:39" hidden="1">
      <c r="A263" s="250">
        <v>210647</v>
      </c>
      <c r="B263" s="250">
        <v>92141</v>
      </c>
      <c r="C263" s="250">
        <v>143666</v>
      </c>
      <c r="D263" s="250" t="e">
        <v>#N/A</v>
      </c>
      <c r="E263" s="250" t="s">
        <v>2362</v>
      </c>
      <c r="F263" s="250" t="s">
        <v>2603</v>
      </c>
      <c r="G263" s="250" t="s">
        <v>2604</v>
      </c>
      <c r="H263" s="250" t="s">
        <v>1215</v>
      </c>
      <c r="I263" s="420"/>
      <c r="J263" s="432"/>
      <c r="K263" s="415">
        <v>45078</v>
      </c>
      <c r="L263" s="415">
        <v>44629</v>
      </c>
      <c r="M263" s="430" t="s">
        <v>1897</v>
      </c>
      <c r="N263" s="416">
        <v>319002</v>
      </c>
      <c r="O263" s="431">
        <v>2022</v>
      </c>
      <c r="P263" s="416">
        <v>319002</v>
      </c>
      <c r="Q263" s="416">
        <v>319002</v>
      </c>
      <c r="R263" s="433"/>
      <c r="S263" s="416">
        <f>Table16[[#This Row],[CURRENT COST ESTIMATE]]/Table16[[#This Row],[BASELINE ESTIMATE WITH ESCALATION]]</f>
        <v>1</v>
      </c>
      <c r="T263" s="451">
        <f>Table16[[#This Row],[Current Month EcoSys EAC (Loaded)]]/Table16[[#This Row],[BASELINE ESTIMATE WITH ESCALATION]]</f>
        <v>0</v>
      </c>
      <c r="W263" s="430" t="s">
        <v>1591</v>
      </c>
      <c r="AB263" s="430" t="s">
        <v>2605</v>
      </c>
      <c r="AC263" s="250">
        <v>161</v>
      </c>
      <c r="AH263" s="250" t="s">
        <v>1840</v>
      </c>
      <c r="AI263" s="250" t="s">
        <v>1840</v>
      </c>
      <c r="AM263" s="460"/>
    </row>
    <row r="264" spans="1:39" hidden="1">
      <c r="A264" s="250">
        <v>210640</v>
      </c>
      <c r="B264" s="250">
        <v>92142</v>
      </c>
      <c r="C264" s="250">
        <v>143667</v>
      </c>
      <c r="D264" s="250" t="e">
        <v>#N/A</v>
      </c>
      <c r="E264" s="250" t="s">
        <v>2536</v>
      </c>
      <c r="F264" s="250" t="s">
        <v>2606</v>
      </c>
      <c r="G264" s="250" t="s">
        <v>2607</v>
      </c>
      <c r="H264" s="250" t="s">
        <v>1215</v>
      </c>
      <c r="I264" s="415">
        <v>45444</v>
      </c>
      <c r="J264" s="432"/>
      <c r="K264" s="415">
        <v>45078</v>
      </c>
      <c r="L264" s="415">
        <v>44631</v>
      </c>
      <c r="M264" s="430" t="s">
        <v>1897</v>
      </c>
      <c r="N264" s="416">
        <v>9989000</v>
      </c>
      <c r="O264" s="431">
        <v>2022</v>
      </c>
      <c r="P264" s="416">
        <v>9989000</v>
      </c>
      <c r="Q264" s="416">
        <v>9989000</v>
      </c>
      <c r="R264" s="433"/>
      <c r="S264" s="416">
        <f>Table16[[#This Row],[CURRENT COST ESTIMATE]]/Table16[[#This Row],[BASELINE ESTIMATE WITH ESCALATION]]</f>
        <v>1</v>
      </c>
      <c r="T264" s="451">
        <f>Table16[[#This Row],[Current Month EcoSys EAC (Loaded)]]/Table16[[#This Row],[BASELINE ESTIMATE WITH ESCALATION]]</f>
        <v>0</v>
      </c>
      <c r="W264" s="430" t="s">
        <v>1568</v>
      </c>
      <c r="AB264" s="430" t="s">
        <v>2608</v>
      </c>
      <c r="AC264" s="250">
        <v>230</v>
      </c>
      <c r="AM264" s="460"/>
    </row>
    <row r="265" spans="1:39" hidden="1">
      <c r="A265" s="250">
        <v>210654</v>
      </c>
      <c r="B265" s="250">
        <v>92143</v>
      </c>
      <c r="C265" s="250">
        <v>143668</v>
      </c>
      <c r="D265" s="250" t="e">
        <v>#N/A</v>
      </c>
      <c r="E265" s="250" t="s">
        <v>2609</v>
      </c>
      <c r="F265" s="250" t="s">
        <v>2610</v>
      </c>
      <c r="G265" s="250" t="s">
        <v>2611</v>
      </c>
      <c r="H265" s="250" t="s">
        <v>1215</v>
      </c>
      <c r="I265" s="415">
        <v>46174</v>
      </c>
      <c r="J265" s="432"/>
      <c r="K265" s="415">
        <v>46174</v>
      </c>
      <c r="L265" s="415">
        <v>44631</v>
      </c>
      <c r="M265" s="430" t="s">
        <v>1897</v>
      </c>
      <c r="N265" s="416">
        <v>10688750</v>
      </c>
      <c r="O265" s="431">
        <v>2022</v>
      </c>
      <c r="P265" s="416">
        <v>10688750</v>
      </c>
      <c r="Q265" s="416">
        <v>10688750</v>
      </c>
      <c r="R265" s="433"/>
      <c r="S265" s="416">
        <f>Table16[[#This Row],[CURRENT COST ESTIMATE]]/Table16[[#This Row],[BASELINE ESTIMATE WITH ESCALATION]]</f>
        <v>1</v>
      </c>
      <c r="T265" s="451">
        <f>Table16[[#This Row],[Current Month EcoSys EAC (Loaded)]]/Table16[[#This Row],[BASELINE ESTIMATE WITH ESCALATION]]</f>
        <v>0</v>
      </c>
      <c r="W265" s="430" t="s">
        <v>1591</v>
      </c>
      <c r="AB265" s="430" t="s">
        <v>2612</v>
      </c>
      <c r="AC265" s="250">
        <v>161</v>
      </c>
      <c r="AH265" s="250" t="s">
        <v>1840</v>
      </c>
      <c r="AI265" s="250" t="s">
        <v>1840</v>
      </c>
      <c r="AM265" s="460"/>
    </row>
    <row r="266" spans="1:39" hidden="1">
      <c r="A266" s="250">
        <v>210654</v>
      </c>
      <c r="B266" s="250">
        <v>92143</v>
      </c>
      <c r="C266" s="250">
        <v>143669</v>
      </c>
      <c r="D266" s="250" t="e">
        <v>#N/A</v>
      </c>
      <c r="E266" s="250" t="s">
        <v>2609</v>
      </c>
      <c r="F266" s="250" t="s">
        <v>2610</v>
      </c>
      <c r="G266" s="250" t="s">
        <v>2613</v>
      </c>
      <c r="H266" s="250" t="s">
        <v>1215</v>
      </c>
      <c r="I266" s="415">
        <v>46174</v>
      </c>
      <c r="J266" s="432"/>
      <c r="K266" s="415">
        <v>46174</v>
      </c>
      <c r="L266" s="415">
        <v>44631</v>
      </c>
      <c r="M266" s="430" t="s">
        <v>1897</v>
      </c>
      <c r="N266" s="416">
        <v>393232</v>
      </c>
      <c r="O266" s="431">
        <v>2022</v>
      </c>
      <c r="P266" s="416">
        <v>393232</v>
      </c>
      <c r="Q266" s="416">
        <v>393232</v>
      </c>
      <c r="R266" s="433"/>
      <c r="S266" s="416">
        <f>Table16[[#This Row],[CURRENT COST ESTIMATE]]/Table16[[#This Row],[BASELINE ESTIMATE WITH ESCALATION]]</f>
        <v>1</v>
      </c>
      <c r="T266" s="451">
        <f>Table16[[#This Row],[Current Month EcoSys EAC (Loaded)]]/Table16[[#This Row],[BASELINE ESTIMATE WITH ESCALATION]]</f>
        <v>0</v>
      </c>
      <c r="W266" s="430" t="s">
        <v>1591</v>
      </c>
      <c r="AB266" s="430" t="s">
        <v>2614</v>
      </c>
      <c r="AC266" s="250">
        <v>161</v>
      </c>
      <c r="AH266" s="250" t="s">
        <v>1840</v>
      </c>
      <c r="AI266" s="250" t="s">
        <v>1840</v>
      </c>
      <c r="AM266" s="460"/>
    </row>
    <row r="267" spans="1:39" hidden="1">
      <c r="A267" s="250">
        <v>210654</v>
      </c>
      <c r="B267" s="250">
        <v>92143</v>
      </c>
      <c r="C267" s="250">
        <v>143670</v>
      </c>
      <c r="D267" s="250" t="e">
        <v>#N/A</v>
      </c>
      <c r="E267" s="250" t="s">
        <v>2609</v>
      </c>
      <c r="F267" s="250" t="s">
        <v>2610</v>
      </c>
      <c r="G267" s="250" t="s">
        <v>2615</v>
      </c>
      <c r="H267" s="250" t="s">
        <v>1215</v>
      </c>
      <c r="I267" s="415">
        <v>46174</v>
      </c>
      <c r="J267" s="432"/>
      <c r="K267" s="415">
        <v>46174</v>
      </c>
      <c r="L267" s="415">
        <v>44631</v>
      </c>
      <c r="M267" s="430" t="s">
        <v>1897</v>
      </c>
      <c r="N267" s="416">
        <v>209518</v>
      </c>
      <c r="O267" s="431">
        <v>2022</v>
      </c>
      <c r="P267" s="416">
        <v>209518</v>
      </c>
      <c r="Q267" s="416">
        <v>209518</v>
      </c>
      <c r="R267" s="433"/>
      <c r="S267" s="416">
        <f>Table16[[#This Row],[CURRENT COST ESTIMATE]]/Table16[[#This Row],[BASELINE ESTIMATE WITH ESCALATION]]</f>
        <v>1</v>
      </c>
      <c r="T267" s="451">
        <f>Table16[[#This Row],[Current Month EcoSys EAC (Loaded)]]/Table16[[#This Row],[BASELINE ESTIMATE WITH ESCALATION]]</f>
        <v>0</v>
      </c>
      <c r="W267" s="430" t="s">
        <v>1591</v>
      </c>
      <c r="AB267" s="430" t="s">
        <v>2616</v>
      </c>
      <c r="AC267" s="250">
        <v>161</v>
      </c>
      <c r="AH267" s="250" t="s">
        <v>1840</v>
      </c>
      <c r="AI267" s="250" t="s">
        <v>1840</v>
      </c>
      <c r="AM267" s="460"/>
    </row>
    <row r="268" spans="1:39" hidden="1">
      <c r="A268" s="250">
        <v>210619</v>
      </c>
      <c r="B268" s="250">
        <v>92180</v>
      </c>
      <c r="C268" s="250">
        <v>143705</v>
      </c>
      <c r="D268" s="250">
        <v>0</v>
      </c>
      <c r="E268" s="250" t="s">
        <v>1905</v>
      </c>
      <c r="F268" s="250" t="s">
        <v>2617</v>
      </c>
      <c r="G268" s="250" t="s">
        <v>2618</v>
      </c>
      <c r="H268" s="250" t="s">
        <v>1215</v>
      </c>
      <c r="I268" s="415">
        <v>44713</v>
      </c>
      <c r="J268" s="432"/>
      <c r="K268" s="415">
        <v>44713</v>
      </c>
      <c r="L268" s="415">
        <v>44504</v>
      </c>
      <c r="M268" s="430" t="s">
        <v>2619</v>
      </c>
      <c r="N268" s="416">
        <v>11250834</v>
      </c>
      <c r="O268" s="431">
        <v>2022</v>
      </c>
      <c r="P268" s="416">
        <v>11250834</v>
      </c>
      <c r="Q268" s="416">
        <v>11250834</v>
      </c>
      <c r="R268" s="433"/>
      <c r="S268" s="416">
        <f>Table16[[#This Row],[CURRENT COST ESTIMATE]]/Table16[[#This Row],[BASELINE ESTIMATE WITH ESCALATION]]</f>
        <v>1</v>
      </c>
      <c r="T268" s="451">
        <f>Table16[[#This Row],[Current Month EcoSys EAC (Loaded)]]/Table16[[#This Row],[BASELINE ESTIMATE WITH ESCALATION]]</f>
        <v>0</v>
      </c>
      <c r="U268" s="416">
        <v>0</v>
      </c>
      <c r="W268" s="430" t="s">
        <v>1688</v>
      </c>
      <c r="X268" s="430">
        <v>640248</v>
      </c>
      <c r="Y268" s="430" t="s">
        <v>2620</v>
      </c>
      <c r="Z268" s="430">
        <v>640383</v>
      </c>
      <c r="AA268" s="430" t="s">
        <v>2621</v>
      </c>
      <c r="AB268" s="430" t="s">
        <v>2622</v>
      </c>
      <c r="AD268" s="250">
        <v>10</v>
      </c>
      <c r="AH268" s="250" t="s">
        <v>1840</v>
      </c>
      <c r="AI268" s="250" t="s">
        <v>1840</v>
      </c>
      <c r="AM268" s="460"/>
    </row>
    <row r="269" spans="1:39" hidden="1">
      <c r="A269" s="250">
        <v>210675</v>
      </c>
      <c r="B269" s="250">
        <v>92168</v>
      </c>
      <c r="C269" s="250">
        <v>143714</v>
      </c>
      <c r="D269" s="250" t="e">
        <v>#N/A</v>
      </c>
      <c r="E269" s="250" t="s">
        <v>1894</v>
      </c>
      <c r="F269" s="250" t="s">
        <v>2623</v>
      </c>
      <c r="G269" s="250" t="s">
        <v>2624</v>
      </c>
      <c r="H269" s="250" t="s">
        <v>1215</v>
      </c>
      <c r="J269" s="432"/>
      <c r="K269" s="415">
        <v>44927</v>
      </c>
      <c r="L269" s="415">
        <v>44754</v>
      </c>
      <c r="M269" s="430" t="s">
        <v>1897</v>
      </c>
      <c r="N269" s="416">
        <v>67411405</v>
      </c>
      <c r="O269" s="431">
        <v>2022</v>
      </c>
      <c r="P269" s="416">
        <v>67411405</v>
      </c>
      <c r="Q269" s="416">
        <v>67411405</v>
      </c>
      <c r="R269" s="433"/>
      <c r="S269" s="416">
        <f>Table16[[#This Row],[CURRENT COST ESTIMATE]]/Table16[[#This Row],[BASELINE ESTIMATE WITH ESCALATION]]</f>
        <v>1</v>
      </c>
      <c r="T269" s="451">
        <f>Table16[[#This Row],[Current Month EcoSys EAC (Loaded)]]/Table16[[#This Row],[BASELINE ESTIMATE WITH ESCALATION]]</f>
        <v>0</v>
      </c>
      <c r="W269" s="430" t="s">
        <v>1688</v>
      </c>
      <c r="AB269" s="430" t="s">
        <v>2625</v>
      </c>
      <c r="AC269" s="250" t="s">
        <v>1920</v>
      </c>
      <c r="AH269" s="250" t="s">
        <v>1840</v>
      </c>
      <c r="AI269" s="250" t="s">
        <v>1840</v>
      </c>
      <c r="AM269" s="460"/>
    </row>
    <row r="270" spans="1:39" hidden="1">
      <c r="A270" s="250">
        <v>210656</v>
      </c>
      <c r="B270" s="250">
        <v>92190</v>
      </c>
      <c r="C270" s="250">
        <v>143806</v>
      </c>
      <c r="D270" s="250" t="e">
        <v>#N/A</v>
      </c>
      <c r="E270" s="250" t="s">
        <v>1866</v>
      </c>
      <c r="F270" s="250" t="s">
        <v>2626</v>
      </c>
      <c r="G270" s="250" t="s">
        <v>2627</v>
      </c>
      <c r="H270" s="250" t="s">
        <v>1215</v>
      </c>
      <c r="I270" s="420"/>
      <c r="J270" s="432"/>
      <c r="K270" s="415">
        <v>45078</v>
      </c>
      <c r="L270" s="415">
        <v>44631</v>
      </c>
      <c r="M270" s="430" t="s">
        <v>1897</v>
      </c>
      <c r="N270" s="416">
        <v>1575000</v>
      </c>
      <c r="O270" s="431">
        <v>2022</v>
      </c>
      <c r="P270" s="416">
        <v>1575000</v>
      </c>
      <c r="Q270" s="416">
        <v>1575000</v>
      </c>
      <c r="R270" s="433"/>
      <c r="S270" s="416">
        <f>Table16[[#This Row],[CURRENT COST ESTIMATE]]/Table16[[#This Row],[BASELINE ESTIMATE WITH ESCALATION]]</f>
        <v>1</v>
      </c>
      <c r="T270" s="451">
        <f>Table16[[#This Row],[Current Month EcoSys EAC (Loaded)]]/Table16[[#This Row],[BASELINE ESTIMATE WITH ESCALATION]]</f>
        <v>0</v>
      </c>
      <c r="U270" s="416">
        <v>0</v>
      </c>
      <c r="W270" s="430" t="s">
        <v>1591</v>
      </c>
      <c r="AB270" s="430" t="s">
        <v>2628</v>
      </c>
      <c r="AC270" s="250">
        <v>138</v>
      </c>
      <c r="AH270" s="250" t="s">
        <v>1840</v>
      </c>
      <c r="AI270" s="250" t="s">
        <v>1840</v>
      </c>
      <c r="AM270" s="460"/>
    </row>
    <row r="271" spans="1:39" hidden="1">
      <c r="A271" s="250">
        <v>210656</v>
      </c>
      <c r="B271" s="250">
        <v>92190</v>
      </c>
      <c r="C271" s="250">
        <v>143815</v>
      </c>
      <c r="D271" s="250" t="e">
        <v>#N/A</v>
      </c>
      <c r="E271" s="250" t="s">
        <v>1866</v>
      </c>
      <c r="F271" s="250" t="s">
        <v>2626</v>
      </c>
      <c r="G271" s="250" t="s">
        <v>2629</v>
      </c>
      <c r="H271" s="250" t="s">
        <v>1215</v>
      </c>
      <c r="I271" s="420"/>
      <c r="J271" s="432"/>
      <c r="K271" s="415">
        <v>45078</v>
      </c>
      <c r="L271" s="415">
        <v>44631</v>
      </c>
      <c r="M271" s="430" t="s">
        <v>1897</v>
      </c>
      <c r="N271" s="416">
        <v>5000000</v>
      </c>
      <c r="O271" s="431">
        <v>2022</v>
      </c>
      <c r="P271" s="416">
        <v>5000000</v>
      </c>
      <c r="Q271" s="416">
        <v>5000000</v>
      </c>
      <c r="R271" s="433"/>
      <c r="S271" s="416">
        <f>Table16[[#This Row],[CURRENT COST ESTIMATE]]/Table16[[#This Row],[BASELINE ESTIMATE WITH ESCALATION]]</f>
        <v>1</v>
      </c>
      <c r="T271" s="451">
        <f>Table16[[#This Row],[Current Month EcoSys EAC (Loaded)]]/Table16[[#This Row],[BASELINE ESTIMATE WITH ESCALATION]]</f>
        <v>0</v>
      </c>
      <c r="U271" s="416">
        <v>0</v>
      </c>
      <c r="W271" s="430" t="s">
        <v>1591</v>
      </c>
      <c r="AB271" s="430" t="s">
        <v>2630</v>
      </c>
      <c r="AC271" s="250">
        <v>69</v>
      </c>
      <c r="AH271" s="250" t="s">
        <v>1840</v>
      </c>
      <c r="AI271" s="250" t="s">
        <v>1840</v>
      </c>
      <c r="AM271" s="460"/>
    </row>
    <row r="272" spans="1:39" hidden="1">
      <c r="A272" s="250">
        <v>210656</v>
      </c>
      <c r="B272" s="250">
        <v>92190</v>
      </c>
      <c r="C272" s="250">
        <v>143816</v>
      </c>
      <c r="D272" s="250" t="e">
        <v>#N/A</v>
      </c>
      <c r="E272" s="250" t="s">
        <v>1866</v>
      </c>
      <c r="F272" s="250" t="s">
        <v>2626</v>
      </c>
      <c r="G272" s="250" t="s">
        <v>2631</v>
      </c>
      <c r="H272" s="250" t="s">
        <v>1215</v>
      </c>
      <c r="I272" s="420"/>
      <c r="J272" s="432"/>
      <c r="K272" s="415">
        <v>45078</v>
      </c>
      <c r="L272" s="415">
        <v>44631</v>
      </c>
      <c r="M272" s="430" t="s">
        <v>1897</v>
      </c>
      <c r="N272" s="416">
        <v>8806000</v>
      </c>
      <c r="O272" s="431">
        <v>2022</v>
      </c>
      <c r="P272" s="416">
        <v>8806000</v>
      </c>
      <c r="Q272" s="416">
        <v>8806000</v>
      </c>
      <c r="R272" s="433"/>
      <c r="S272" s="416">
        <f>Table16[[#This Row],[CURRENT COST ESTIMATE]]/Table16[[#This Row],[BASELINE ESTIMATE WITH ESCALATION]]</f>
        <v>1</v>
      </c>
      <c r="T272" s="451">
        <f>Table16[[#This Row],[Current Month EcoSys EAC (Loaded)]]/Table16[[#This Row],[BASELINE ESTIMATE WITH ESCALATION]]</f>
        <v>0</v>
      </c>
      <c r="U272" s="416">
        <v>0</v>
      </c>
      <c r="W272" s="430" t="s">
        <v>1591</v>
      </c>
      <c r="AB272" s="430" t="s">
        <v>2632</v>
      </c>
      <c r="AC272" s="250">
        <v>69</v>
      </c>
      <c r="AH272" s="250" t="s">
        <v>1840</v>
      </c>
      <c r="AI272" s="250" t="s">
        <v>1840</v>
      </c>
      <c r="AM272" s="460"/>
    </row>
    <row r="273" spans="1:39" hidden="1">
      <c r="A273" s="250">
        <v>210656</v>
      </c>
      <c r="B273" s="250">
        <v>92190</v>
      </c>
      <c r="C273" s="250">
        <v>143817</v>
      </c>
      <c r="D273" s="250" t="e">
        <v>#N/A</v>
      </c>
      <c r="E273" s="250" t="s">
        <v>1866</v>
      </c>
      <c r="F273" s="250" t="s">
        <v>2626</v>
      </c>
      <c r="G273" s="250" t="s">
        <v>2633</v>
      </c>
      <c r="H273" s="250" t="s">
        <v>1215</v>
      </c>
      <c r="I273" s="420"/>
      <c r="J273" s="432"/>
      <c r="K273" s="415">
        <v>45078</v>
      </c>
      <c r="L273" s="415">
        <v>44631</v>
      </c>
      <c r="M273" s="430" t="s">
        <v>1897</v>
      </c>
      <c r="N273" s="416">
        <v>250000</v>
      </c>
      <c r="O273" s="431">
        <v>2022</v>
      </c>
      <c r="P273" s="416">
        <v>250000</v>
      </c>
      <c r="Q273" s="416">
        <v>250000</v>
      </c>
      <c r="R273" s="433"/>
      <c r="S273" s="416">
        <f>Table16[[#This Row],[CURRENT COST ESTIMATE]]/Table16[[#This Row],[BASELINE ESTIMATE WITH ESCALATION]]</f>
        <v>1</v>
      </c>
      <c r="T273" s="451">
        <f>Table16[[#This Row],[Current Month EcoSys EAC (Loaded)]]/Table16[[#This Row],[BASELINE ESTIMATE WITH ESCALATION]]</f>
        <v>0</v>
      </c>
      <c r="U273" s="416">
        <v>0</v>
      </c>
      <c r="W273" s="430" t="s">
        <v>1591</v>
      </c>
      <c r="AB273" s="430" t="s">
        <v>2634</v>
      </c>
      <c r="AC273" s="250">
        <v>69</v>
      </c>
      <c r="AH273" s="250" t="s">
        <v>1840</v>
      </c>
      <c r="AI273" s="250" t="s">
        <v>1840</v>
      </c>
      <c r="AM273" s="460"/>
    </row>
    <row r="274" spans="1:39" hidden="1">
      <c r="A274" s="250">
        <v>210641</v>
      </c>
      <c r="B274" s="250">
        <v>92213</v>
      </c>
      <c r="C274" s="250">
        <v>143980</v>
      </c>
      <c r="D274" s="250" t="e">
        <v>#N/A</v>
      </c>
      <c r="E274" s="250" t="s">
        <v>2635</v>
      </c>
      <c r="F274" s="250" t="s">
        <v>2636</v>
      </c>
      <c r="G274" s="250" t="s">
        <v>2637</v>
      </c>
      <c r="H274" s="250" t="s">
        <v>1215</v>
      </c>
      <c r="I274" s="415">
        <v>45230</v>
      </c>
      <c r="J274" s="432"/>
      <c r="K274" s="415">
        <v>45078</v>
      </c>
      <c r="L274" s="415">
        <v>44631</v>
      </c>
      <c r="M274" s="430" t="s">
        <v>1897</v>
      </c>
      <c r="Q274" s="416">
        <v>277500</v>
      </c>
      <c r="R274" s="433"/>
      <c r="S274" s="416" t="e">
        <f>Table16[[#This Row],[CURRENT COST ESTIMATE]]/Table16[[#This Row],[BASELINE ESTIMATE WITH ESCALATION]]</f>
        <v>#DIV/0!</v>
      </c>
      <c r="T274" s="451" t="e">
        <f>Table16[[#This Row],[Current Month EcoSys EAC (Loaded)]]/Table16[[#This Row],[BASELINE ESTIMATE WITH ESCALATION]]</f>
        <v>#DIV/0!</v>
      </c>
      <c r="W274" s="430" t="s">
        <v>1688</v>
      </c>
      <c r="AB274" s="430" t="s">
        <v>2638</v>
      </c>
      <c r="AC274" s="250" t="s">
        <v>1920</v>
      </c>
      <c r="AM274" s="460"/>
    </row>
    <row r="275" spans="1:39" hidden="1">
      <c r="A275" s="250">
        <v>210663</v>
      </c>
      <c r="B275" s="250">
        <v>92178</v>
      </c>
      <c r="C275" s="250">
        <v>144148</v>
      </c>
      <c r="D275" s="250" t="e">
        <v>#N/A</v>
      </c>
      <c r="E275" s="250" t="s">
        <v>2431</v>
      </c>
      <c r="F275" s="250" t="s">
        <v>2639</v>
      </c>
      <c r="G275" s="250" t="s">
        <v>2640</v>
      </c>
      <c r="H275" s="250" t="s">
        <v>1215</v>
      </c>
      <c r="I275" s="415">
        <v>45474</v>
      </c>
      <c r="J275" s="432"/>
      <c r="K275" s="415">
        <v>44927</v>
      </c>
      <c r="L275" s="415">
        <v>44754</v>
      </c>
      <c r="M275" s="430" t="s">
        <v>1897</v>
      </c>
      <c r="N275" s="416">
        <v>22213115</v>
      </c>
      <c r="O275" s="431">
        <v>2022</v>
      </c>
      <c r="P275" s="416">
        <v>22213115</v>
      </c>
      <c r="Q275" s="416">
        <v>22213115</v>
      </c>
      <c r="R275" s="433"/>
      <c r="S275" s="416">
        <f>Table16[[#This Row],[CURRENT COST ESTIMATE]]/Table16[[#This Row],[BASELINE ESTIMATE WITH ESCALATION]]</f>
        <v>1</v>
      </c>
      <c r="T275" s="451">
        <f>Table16[[#This Row],[Current Month EcoSys EAC (Loaded)]]/Table16[[#This Row],[BASELINE ESTIMATE WITH ESCALATION]]</f>
        <v>0</v>
      </c>
      <c r="U275" s="416">
        <v>0</v>
      </c>
      <c r="W275" s="430" t="s">
        <v>1688</v>
      </c>
      <c r="AB275" s="430" t="s">
        <v>2641</v>
      </c>
      <c r="AH275" s="250" t="s">
        <v>1840</v>
      </c>
      <c r="AI275" s="250" t="s">
        <v>1840</v>
      </c>
      <c r="AM275" s="460"/>
    </row>
    <row r="276" spans="1:39" hidden="1">
      <c r="A276" s="250">
        <v>210663</v>
      </c>
      <c r="B276" s="250">
        <v>92211</v>
      </c>
      <c r="C276" s="250">
        <v>144163</v>
      </c>
      <c r="D276" s="250" t="e">
        <v>#N/A</v>
      </c>
      <c r="E276" s="250" t="s">
        <v>2431</v>
      </c>
      <c r="F276" s="250" t="s">
        <v>2642</v>
      </c>
      <c r="G276" s="250" t="s">
        <v>2643</v>
      </c>
      <c r="H276" s="250" t="s">
        <v>1215</v>
      </c>
      <c r="I276" s="415">
        <v>45474</v>
      </c>
      <c r="J276" s="432"/>
      <c r="K276" s="415">
        <v>44927</v>
      </c>
      <c r="L276" s="415">
        <v>44754</v>
      </c>
      <c r="M276" s="430" t="s">
        <v>1897</v>
      </c>
      <c r="N276" s="416">
        <v>613746</v>
      </c>
      <c r="O276" s="431">
        <v>2022</v>
      </c>
      <c r="P276" s="416">
        <v>613746</v>
      </c>
      <c r="Q276" s="416">
        <v>613746</v>
      </c>
      <c r="R276" s="433"/>
      <c r="S276" s="416">
        <f>Table16[[#This Row],[CURRENT COST ESTIMATE]]/Table16[[#This Row],[BASELINE ESTIMATE WITH ESCALATION]]</f>
        <v>1</v>
      </c>
      <c r="T276" s="451">
        <f>Table16[[#This Row],[Current Month EcoSys EAC (Loaded)]]/Table16[[#This Row],[BASELINE ESTIMATE WITH ESCALATION]]</f>
        <v>0</v>
      </c>
      <c r="W276" s="430" t="s">
        <v>1688</v>
      </c>
      <c r="AB276" s="430" t="s">
        <v>2644</v>
      </c>
      <c r="AH276" s="250" t="s">
        <v>1840</v>
      </c>
      <c r="AI276" s="250" t="s">
        <v>1840</v>
      </c>
      <c r="AM276" s="460"/>
    </row>
    <row r="277" spans="1:39" hidden="1">
      <c r="A277" s="250">
        <v>210675</v>
      </c>
      <c r="B277" s="250">
        <v>92211</v>
      </c>
      <c r="C277" s="250">
        <v>144171</v>
      </c>
      <c r="D277" s="250" t="e">
        <v>#N/A</v>
      </c>
      <c r="E277" s="250" t="s">
        <v>1894</v>
      </c>
      <c r="F277" s="250" t="s">
        <v>2642</v>
      </c>
      <c r="G277" s="250" t="s">
        <v>2645</v>
      </c>
      <c r="H277" s="250" t="s">
        <v>1215</v>
      </c>
      <c r="J277" s="432"/>
      <c r="K277" s="415">
        <v>44927</v>
      </c>
      <c r="L277" s="415">
        <v>44754</v>
      </c>
      <c r="M277" s="430" t="s">
        <v>1897</v>
      </c>
      <c r="N277" s="416">
        <v>17766381</v>
      </c>
      <c r="O277" s="431">
        <v>2022</v>
      </c>
      <c r="P277" s="416">
        <v>17766381</v>
      </c>
      <c r="Q277" s="416">
        <v>17766381</v>
      </c>
      <c r="R277" s="433"/>
      <c r="S277" s="416">
        <f>Table16[[#This Row],[CURRENT COST ESTIMATE]]/Table16[[#This Row],[BASELINE ESTIMATE WITH ESCALATION]]</f>
        <v>1</v>
      </c>
      <c r="T277" s="451">
        <f>Table16[[#This Row],[Current Month EcoSys EAC (Loaded)]]/Table16[[#This Row],[BASELINE ESTIMATE WITH ESCALATION]]</f>
        <v>0</v>
      </c>
      <c r="W277" s="430" t="s">
        <v>1688</v>
      </c>
      <c r="AB277" s="430" t="s">
        <v>2646</v>
      </c>
      <c r="AH277" s="250" t="s">
        <v>1840</v>
      </c>
      <c r="AI277" s="250" t="s">
        <v>1840</v>
      </c>
      <c r="AM277" s="460"/>
    </row>
    <row r="278" spans="1:39" hidden="1">
      <c r="A278" s="250">
        <v>210657</v>
      </c>
      <c r="B278" s="250">
        <v>92190</v>
      </c>
      <c r="C278" s="250">
        <v>144173</v>
      </c>
      <c r="D278" s="250" t="e">
        <v>#N/A</v>
      </c>
      <c r="E278" s="250" t="s">
        <v>1834</v>
      </c>
      <c r="F278" s="250" t="s">
        <v>2626</v>
      </c>
      <c r="G278" s="250" t="s">
        <v>2647</v>
      </c>
      <c r="H278" s="250" t="s">
        <v>1215</v>
      </c>
      <c r="I278" s="415">
        <v>45078</v>
      </c>
      <c r="J278" s="432"/>
      <c r="K278" s="415">
        <v>45078</v>
      </c>
      <c r="L278" s="415">
        <v>44631</v>
      </c>
      <c r="M278" s="430" t="s">
        <v>1897</v>
      </c>
      <c r="N278" s="416">
        <v>736000</v>
      </c>
      <c r="O278" s="431">
        <v>2022</v>
      </c>
      <c r="P278" s="416">
        <v>736000</v>
      </c>
      <c r="Q278" s="416">
        <v>736000</v>
      </c>
      <c r="R278" s="433"/>
      <c r="S278" s="416">
        <f>Table16[[#This Row],[CURRENT COST ESTIMATE]]/Table16[[#This Row],[BASELINE ESTIMATE WITH ESCALATION]]</f>
        <v>1</v>
      </c>
      <c r="T278" s="451">
        <f>Table16[[#This Row],[Current Month EcoSys EAC (Loaded)]]/Table16[[#This Row],[BASELINE ESTIMATE WITH ESCALATION]]</f>
        <v>0</v>
      </c>
      <c r="U278" s="416">
        <v>0</v>
      </c>
      <c r="W278" s="430" t="s">
        <v>1591</v>
      </c>
      <c r="AB278" s="430" t="s">
        <v>2648</v>
      </c>
      <c r="AH278" s="250" t="s">
        <v>1840</v>
      </c>
      <c r="AI278" s="250" t="s">
        <v>1840</v>
      </c>
      <c r="AM278" s="460"/>
    </row>
    <row r="279" spans="1:39" hidden="1">
      <c r="A279" s="250">
        <v>210663</v>
      </c>
      <c r="B279" s="250">
        <v>92211</v>
      </c>
      <c r="C279" s="250">
        <v>144177</v>
      </c>
      <c r="D279" s="250" t="e">
        <v>#N/A</v>
      </c>
      <c r="E279" s="250" t="s">
        <v>2431</v>
      </c>
      <c r="F279" s="250" t="s">
        <v>2642</v>
      </c>
      <c r="G279" s="250" t="s">
        <v>2649</v>
      </c>
      <c r="H279" s="250" t="s">
        <v>1215</v>
      </c>
      <c r="I279" s="415">
        <v>45474</v>
      </c>
      <c r="J279" s="432"/>
      <c r="K279" s="415">
        <v>44927</v>
      </c>
      <c r="L279" s="415">
        <v>44754</v>
      </c>
      <c r="M279" s="430" t="s">
        <v>1897</v>
      </c>
      <c r="N279" s="416">
        <v>3800000</v>
      </c>
      <c r="O279" s="431">
        <v>2022</v>
      </c>
      <c r="P279" s="416">
        <v>3800000</v>
      </c>
      <c r="Q279" s="416">
        <v>6490000</v>
      </c>
      <c r="R279" s="433"/>
      <c r="S279" s="416">
        <f>Table16[[#This Row],[CURRENT COST ESTIMATE]]/Table16[[#This Row],[BASELINE ESTIMATE WITH ESCALATION]]</f>
        <v>1.7078947368421054</v>
      </c>
      <c r="T279" s="451">
        <f>Table16[[#This Row],[Current Month EcoSys EAC (Loaded)]]/Table16[[#This Row],[BASELINE ESTIMATE WITH ESCALATION]]</f>
        <v>0</v>
      </c>
      <c r="U279" s="416">
        <v>0</v>
      </c>
      <c r="W279" s="430" t="s">
        <v>1688</v>
      </c>
      <c r="AB279" s="430" t="s">
        <v>2650</v>
      </c>
      <c r="AH279" s="250" t="s">
        <v>1840</v>
      </c>
      <c r="AI279" s="250" t="s">
        <v>1840</v>
      </c>
      <c r="AM279" s="460"/>
    </row>
    <row r="280" spans="1:39" hidden="1">
      <c r="A280" s="250">
        <v>210663</v>
      </c>
      <c r="B280" s="250">
        <v>92211</v>
      </c>
      <c r="C280" s="250">
        <v>144178</v>
      </c>
      <c r="D280" s="250" t="e">
        <v>#N/A</v>
      </c>
      <c r="E280" s="250" t="s">
        <v>2431</v>
      </c>
      <c r="F280" s="250" t="s">
        <v>2642</v>
      </c>
      <c r="G280" s="250" t="s">
        <v>2651</v>
      </c>
      <c r="H280" s="250" t="s">
        <v>1215</v>
      </c>
      <c r="I280" s="415">
        <v>45474</v>
      </c>
      <c r="J280" s="432"/>
      <c r="K280" s="415">
        <v>44927</v>
      </c>
      <c r="L280" s="415">
        <v>44754</v>
      </c>
      <c r="M280" s="430" t="s">
        <v>1897</v>
      </c>
      <c r="N280" s="416">
        <v>596597</v>
      </c>
      <c r="O280" s="431">
        <v>2022</v>
      </c>
      <c r="P280" s="416">
        <v>596597</v>
      </c>
      <c r="Q280" s="416">
        <v>596597</v>
      </c>
      <c r="R280" s="433"/>
      <c r="S280" s="416">
        <f>Table16[[#This Row],[CURRENT COST ESTIMATE]]/Table16[[#This Row],[BASELINE ESTIMATE WITH ESCALATION]]</f>
        <v>1</v>
      </c>
      <c r="T280" s="451">
        <f>Table16[[#This Row],[Current Month EcoSys EAC (Loaded)]]/Table16[[#This Row],[BASELINE ESTIMATE WITH ESCALATION]]</f>
        <v>0</v>
      </c>
      <c r="U280" s="416">
        <v>0</v>
      </c>
      <c r="W280" s="430" t="s">
        <v>1688</v>
      </c>
      <c r="AB280" s="430" t="s">
        <v>2652</v>
      </c>
      <c r="AH280" s="250" t="s">
        <v>1840</v>
      </c>
      <c r="AI280" s="250" t="s">
        <v>1840</v>
      </c>
      <c r="AM280" s="460"/>
    </row>
    <row r="281" spans="1:39" hidden="1">
      <c r="A281" s="250">
        <v>210675</v>
      </c>
      <c r="B281" s="250">
        <v>92211</v>
      </c>
      <c r="C281" s="250">
        <v>144198</v>
      </c>
      <c r="D281" s="250" t="e">
        <v>#N/A</v>
      </c>
      <c r="E281" s="250" t="s">
        <v>1894</v>
      </c>
      <c r="F281" s="250" t="s">
        <v>2642</v>
      </c>
      <c r="G281" s="250" t="s">
        <v>2653</v>
      </c>
      <c r="H281" s="250" t="s">
        <v>1215</v>
      </c>
      <c r="J281" s="432"/>
      <c r="K281" s="415">
        <v>44927</v>
      </c>
      <c r="L281" s="415">
        <v>44754</v>
      </c>
      <c r="M281" s="430" t="s">
        <v>1897</v>
      </c>
      <c r="N281" s="416">
        <v>5904650</v>
      </c>
      <c r="O281" s="431">
        <v>2022</v>
      </c>
      <c r="P281" s="416">
        <v>5904650</v>
      </c>
      <c r="Q281" s="416">
        <v>5904650</v>
      </c>
      <c r="R281" s="433"/>
      <c r="S281" s="416">
        <f>Table16[[#This Row],[CURRENT COST ESTIMATE]]/Table16[[#This Row],[BASELINE ESTIMATE WITH ESCALATION]]</f>
        <v>1</v>
      </c>
      <c r="T281" s="451">
        <f>Table16[[#This Row],[Current Month EcoSys EAC (Loaded)]]/Table16[[#This Row],[BASELINE ESTIMATE WITH ESCALATION]]</f>
        <v>0</v>
      </c>
      <c r="W281" s="430" t="s">
        <v>1688</v>
      </c>
      <c r="AB281" s="430" t="s">
        <v>2654</v>
      </c>
      <c r="AH281" s="250" t="s">
        <v>1840</v>
      </c>
      <c r="AI281" s="250" t="s">
        <v>1840</v>
      </c>
      <c r="AM281" s="460"/>
    </row>
    <row r="282" spans="1:39" hidden="1">
      <c r="A282" s="250">
        <v>210663</v>
      </c>
      <c r="B282" s="250">
        <v>92211</v>
      </c>
      <c r="C282" s="250">
        <v>144199</v>
      </c>
      <c r="D282" s="250" t="e">
        <v>#N/A</v>
      </c>
      <c r="E282" s="250" t="s">
        <v>2431</v>
      </c>
      <c r="F282" s="250" t="s">
        <v>2642</v>
      </c>
      <c r="G282" s="250" t="s">
        <v>2655</v>
      </c>
      <c r="H282" s="250" t="s">
        <v>1215</v>
      </c>
      <c r="J282" s="432"/>
      <c r="K282" s="415">
        <v>44927</v>
      </c>
      <c r="L282" s="415">
        <v>44754</v>
      </c>
      <c r="M282" s="430" t="s">
        <v>1897</v>
      </c>
      <c r="N282" s="416">
        <v>2511246</v>
      </c>
      <c r="O282" s="431">
        <v>2022</v>
      </c>
      <c r="P282" s="416">
        <v>2511246</v>
      </c>
      <c r="Q282" s="416">
        <v>2511246</v>
      </c>
      <c r="R282" s="433"/>
      <c r="S282" s="416">
        <f>Table16[[#This Row],[CURRENT COST ESTIMATE]]/Table16[[#This Row],[BASELINE ESTIMATE WITH ESCALATION]]</f>
        <v>1</v>
      </c>
      <c r="T282" s="451">
        <f>Table16[[#This Row],[Current Month EcoSys EAC (Loaded)]]/Table16[[#This Row],[BASELINE ESTIMATE WITH ESCALATION]]</f>
        <v>0</v>
      </c>
      <c r="W282" s="430" t="s">
        <v>1688</v>
      </c>
      <c r="AB282" s="430" t="s">
        <v>2656</v>
      </c>
      <c r="AH282" s="250" t="s">
        <v>1840</v>
      </c>
      <c r="AI282" s="250" t="s">
        <v>1840</v>
      </c>
      <c r="AM282" s="460"/>
    </row>
    <row r="283" spans="1:39" hidden="1">
      <c r="A283" s="250">
        <v>210663</v>
      </c>
      <c r="B283" s="250">
        <v>92178</v>
      </c>
      <c r="C283" s="250">
        <v>144202</v>
      </c>
      <c r="D283" s="250" t="e">
        <v>#N/A</v>
      </c>
      <c r="E283" s="250" t="s">
        <v>2431</v>
      </c>
      <c r="F283" s="250" t="s">
        <v>2639</v>
      </c>
      <c r="G283" s="250" t="s">
        <v>2657</v>
      </c>
      <c r="H283" s="250" t="s">
        <v>1215</v>
      </c>
      <c r="I283" s="415">
        <v>48183</v>
      </c>
      <c r="J283" s="432"/>
      <c r="K283" s="415">
        <v>44927</v>
      </c>
      <c r="L283" s="415">
        <v>44754</v>
      </c>
      <c r="M283" s="430" t="s">
        <v>1897</v>
      </c>
      <c r="N283" s="416">
        <v>1087789</v>
      </c>
      <c r="O283" s="431">
        <v>2022</v>
      </c>
      <c r="P283" s="416">
        <v>1087789</v>
      </c>
      <c r="Q283" s="416">
        <v>1087789</v>
      </c>
      <c r="R283" s="433"/>
      <c r="S283" s="416">
        <f>Table16[[#This Row],[CURRENT COST ESTIMATE]]/Table16[[#This Row],[BASELINE ESTIMATE WITH ESCALATION]]</f>
        <v>1</v>
      </c>
      <c r="T283" s="451">
        <f>Table16[[#This Row],[Current Month EcoSys EAC (Loaded)]]/Table16[[#This Row],[BASELINE ESTIMATE WITH ESCALATION]]</f>
        <v>0</v>
      </c>
      <c r="U283" s="416">
        <v>0</v>
      </c>
      <c r="W283" s="430" t="s">
        <v>1688</v>
      </c>
      <c r="AB283" s="430" t="s">
        <v>2658</v>
      </c>
      <c r="AC283" s="250" t="s">
        <v>1920</v>
      </c>
      <c r="AH283" s="250" t="s">
        <v>1840</v>
      </c>
      <c r="AI283" s="250" t="s">
        <v>1840</v>
      </c>
      <c r="AM283" s="460"/>
    </row>
    <row r="284" spans="1:39" hidden="1">
      <c r="A284" s="250">
        <v>210659</v>
      </c>
      <c r="B284" s="250">
        <v>92237</v>
      </c>
      <c r="C284" s="250">
        <v>144206</v>
      </c>
      <c r="D284" s="250">
        <v>0</v>
      </c>
      <c r="E284" s="250" t="s">
        <v>2027</v>
      </c>
      <c r="F284" s="250" t="s">
        <v>2659</v>
      </c>
      <c r="G284" s="250" t="s">
        <v>2660</v>
      </c>
      <c r="H284" s="250" t="s">
        <v>1215</v>
      </c>
      <c r="J284" s="432"/>
      <c r="K284" s="415">
        <v>44713</v>
      </c>
      <c r="L284" s="415">
        <v>44628</v>
      </c>
      <c r="M284" s="430" t="s">
        <v>2661</v>
      </c>
      <c r="N284" s="416">
        <v>9225928</v>
      </c>
      <c r="O284" s="431">
        <v>2022</v>
      </c>
      <c r="P284" s="416">
        <v>9225928</v>
      </c>
      <c r="Q284" s="416">
        <v>9225928</v>
      </c>
      <c r="R284" s="433"/>
      <c r="S284" s="416">
        <f>Table16[[#This Row],[CURRENT COST ESTIMATE]]/Table16[[#This Row],[BASELINE ESTIMATE WITH ESCALATION]]</f>
        <v>1</v>
      </c>
      <c r="T284" s="451">
        <f>Table16[[#This Row],[Current Month EcoSys EAC (Loaded)]]/Table16[[#This Row],[BASELINE ESTIMATE WITH ESCALATION]]</f>
        <v>0</v>
      </c>
      <c r="W284" s="430" t="s">
        <v>1688</v>
      </c>
      <c r="AB284" s="430" t="s">
        <v>2662</v>
      </c>
      <c r="AM284" s="460"/>
    </row>
    <row r="285" spans="1:39" hidden="1">
      <c r="A285" s="250">
        <v>210659</v>
      </c>
      <c r="B285" s="250">
        <v>92237</v>
      </c>
      <c r="C285" s="250">
        <v>144207</v>
      </c>
      <c r="D285" s="250">
        <v>0</v>
      </c>
      <c r="E285" s="250" t="s">
        <v>2027</v>
      </c>
      <c r="F285" s="250" t="s">
        <v>2659</v>
      </c>
      <c r="G285" s="250" t="s">
        <v>2663</v>
      </c>
      <c r="H285" s="250" t="s">
        <v>1215</v>
      </c>
      <c r="J285" s="432"/>
      <c r="K285" s="415">
        <v>44713</v>
      </c>
      <c r="L285" s="415">
        <v>44628</v>
      </c>
      <c r="M285" s="430" t="s">
        <v>2661</v>
      </c>
      <c r="N285" s="416">
        <v>8909901</v>
      </c>
      <c r="O285" s="431">
        <v>2022</v>
      </c>
      <c r="P285" s="416">
        <v>8909901</v>
      </c>
      <c r="Q285" s="416">
        <v>8909901</v>
      </c>
      <c r="R285" s="433"/>
      <c r="S285" s="416">
        <f>Table16[[#This Row],[CURRENT COST ESTIMATE]]/Table16[[#This Row],[BASELINE ESTIMATE WITH ESCALATION]]</f>
        <v>1</v>
      </c>
      <c r="T285" s="451">
        <f>Table16[[#This Row],[Current Month EcoSys EAC (Loaded)]]/Table16[[#This Row],[BASELINE ESTIMATE WITH ESCALATION]]</f>
        <v>0</v>
      </c>
      <c r="W285" s="430" t="s">
        <v>1688</v>
      </c>
      <c r="AB285" s="430" t="s">
        <v>2664</v>
      </c>
      <c r="AM285" s="460"/>
    </row>
    <row r="286" spans="1:39" hidden="1">
      <c r="A286" s="250">
        <v>210659</v>
      </c>
      <c r="B286" s="250">
        <v>92237</v>
      </c>
      <c r="C286" s="250">
        <v>144208</v>
      </c>
      <c r="D286" s="250">
        <v>0</v>
      </c>
      <c r="E286" s="250" t="s">
        <v>2027</v>
      </c>
      <c r="F286" s="250" t="s">
        <v>2659</v>
      </c>
      <c r="G286" s="250" t="s">
        <v>2665</v>
      </c>
      <c r="H286" s="250" t="s">
        <v>1215</v>
      </c>
      <c r="J286" s="432"/>
      <c r="K286" s="415">
        <v>44713</v>
      </c>
      <c r="L286" s="415">
        <v>44628</v>
      </c>
      <c r="M286" s="430" t="s">
        <v>2661</v>
      </c>
      <c r="N286" s="416">
        <v>2678226</v>
      </c>
      <c r="O286" s="431">
        <v>2022</v>
      </c>
      <c r="P286" s="416">
        <v>2678226</v>
      </c>
      <c r="Q286" s="416">
        <v>2678226</v>
      </c>
      <c r="R286" s="433"/>
      <c r="S286" s="416">
        <f>Table16[[#This Row],[CURRENT COST ESTIMATE]]/Table16[[#This Row],[BASELINE ESTIMATE WITH ESCALATION]]</f>
        <v>1</v>
      </c>
      <c r="T286" s="451">
        <f>Table16[[#This Row],[Current Month EcoSys EAC (Loaded)]]/Table16[[#This Row],[BASELINE ESTIMATE WITH ESCALATION]]</f>
        <v>0</v>
      </c>
      <c r="W286" s="430" t="s">
        <v>1688</v>
      </c>
      <c r="AB286" s="430" t="s">
        <v>2666</v>
      </c>
      <c r="AM286" s="460"/>
    </row>
    <row r="287" spans="1:39" hidden="1">
      <c r="A287" s="250">
        <v>210663</v>
      </c>
      <c r="B287" s="250">
        <v>92168</v>
      </c>
      <c r="C287" s="250">
        <v>144226</v>
      </c>
      <c r="D287" s="250" t="e">
        <v>#N/A</v>
      </c>
      <c r="E287" s="250" t="s">
        <v>2431</v>
      </c>
      <c r="F287" s="250" t="s">
        <v>2623</v>
      </c>
      <c r="G287" s="250" t="s">
        <v>2667</v>
      </c>
      <c r="H287" s="250" t="s">
        <v>1215</v>
      </c>
      <c r="J287" s="432"/>
      <c r="K287" s="415">
        <v>44927</v>
      </c>
      <c r="L287" s="415">
        <v>44754</v>
      </c>
      <c r="M287" s="430" t="s">
        <v>1897</v>
      </c>
      <c r="N287" s="416">
        <v>4702500</v>
      </c>
      <c r="O287" s="431">
        <v>2022</v>
      </c>
      <c r="P287" s="416">
        <v>4702500</v>
      </c>
      <c r="Q287" s="416">
        <v>4702500</v>
      </c>
      <c r="R287" s="433"/>
      <c r="S287" s="416">
        <f>Table16[[#This Row],[CURRENT COST ESTIMATE]]/Table16[[#This Row],[BASELINE ESTIMATE WITH ESCALATION]]</f>
        <v>1</v>
      </c>
      <c r="T287" s="451">
        <f>Table16[[#This Row],[Current Month EcoSys EAC (Loaded)]]/Table16[[#This Row],[BASELINE ESTIMATE WITH ESCALATION]]</f>
        <v>0</v>
      </c>
      <c r="W287" s="430" t="s">
        <v>1688</v>
      </c>
      <c r="AB287" s="430" t="s">
        <v>2668</v>
      </c>
      <c r="AM287" s="460"/>
    </row>
    <row r="288" spans="1:39" hidden="1">
      <c r="A288" s="250">
        <v>210675</v>
      </c>
      <c r="B288" s="250">
        <v>92168</v>
      </c>
      <c r="C288" s="250">
        <v>144227</v>
      </c>
      <c r="D288" s="250" t="e">
        <v>#N/A</v>
      </c>
      <c r="E288" s="250" t="s">
        <v>1894</v>
      </c>
      <c r="F288" s="250" t="s">
        <v>2623</v>
      </c>
      <c r="G288" s="250" t="s">
        <v>2669</v>
      </c>
      <c r="H288" s="250" t="s">
        <v>1215</v>
      </c>
      <c r="J288" s="432"/>
      <c r="K288" s="415">
        <v>44927</v>
      </c>
      <c r="L288" s="415">
        <v>44754</v>
      </c>
      <c r="M288" s="430" t="s">
        <v>1897</v>
      </c>
      <c r="N288" s="416">
        <v>4675697</v>
      </c>
      <c r="O288" s="431">
        <v>2022</v>
      </c>
      <c r="P288" s="416">
        <v>4675697</v>
      </c>
      <c r="Q288" s="416">
        <v>4675697</v>
      </c>
      <c r="R288" s="433"/>
      <c r="S288" s="416">
        <f>Table16[[#This Row],[CURRENT COST ESTIMATE]]/Table16[[#This Row],[BASELINE ESTIMATE WITH ESCALATION]]</f>
        <v>1</v>
      </c>
      <c r="T288" s="451">
        <f>Table16[[#This Row],[Current Month EcoSys EAC (Loaded)]]/Table16[[#This Row],[BASELINE ESTIMATE WITH ESCALATION]]</f>
        <v>0</v>
      </c>
      <c r="W288" s="430" t="s">
        <v>1688</v>
      </c>
      <c r="AB288" s="430" t="s">
        <v>2670</v>
      </c>
      <c r="AH288" s="250" t="s">
        <v>1840</v>
      </c>
      <c r="AI288" s="250" t="s">
        <v>1840</v>
      </c>
      <c r="AM288" s="460"/>
    </row>
    <row r="289" spans="1:40" hidden="1">
      <c r="A289" s="250">
        <v>210675</v>
      </c>
      <c r="B289" s="250">
        <v>92168</v>
      </c>
      <c r="C289" s="250">
        <v>144230</v>
      </c>
      <c r="D289" s="250" t="e">
        <v>#N/A</v>
      </c>
      <c r="E289" s="250" t="s">
        <v>1894</v>
      </c>
      <c r="F289" s="250" t="s">
        <v>2623</v>
      </c>
      <c r="G289" s="250" t="s">
        <v>2671</v>
      </c>
      <c r="H289" s="250" t="s">
        <v>1215</v>
      </c>
      <c r="J289" s="432"/>
      <c r="K289" s="415">
        <v>44927</v>
      </c>
      <c r="L289" s="415">
        <v>44754</v>
      </c>
      <c r="M289" s="430" t="s">
        <v>1897</v>
      </c>
      <c r="N289" s="416">
        <v>18822018</v>
      </c>
      <c r="O289" s="431">
        <v>2022</v>
      </c>
      <c r="P289" s="416">
        <v>18822018</v>
      </c>
      <c r="Q289" s="416">
        <v>18822018</v>
      </c>
      <c r="R289" s="433"/>
      <c r="S289" s="416">
        <f>Table16[[#This Row],[CURRENT COST ESTIMATE]]/Table16[[#This Row],[BASELINE ESTIMATE WITH ESCALATION]]</f>
        <v>1</v>
      </c>
      <c r="T289" s="451">
        <f>Table16[[#This Row],[Current Month EcoSys EAC (Loaded)]]/Table16[[#This Row],[BASELINE ESTIMATE WITH ESCALATION]]</f>
        <v>0</v>
      </c>
      <c r="W289" s="430" t="s">
        <v>1688</v>
      </c>
      <c r="AB289" s="430" t="s">
        <v>2672</v>
      </c>
      <c r="AH289" s="250" t="s">
        <v>1840</v>
      </c>
      <c r="AI289" s="250" t="s">
        <v>1840</v>
      </c>
      <c r="AM289" s="460"/>
    </row>
    <row r="290" spans="1:40" hidden="1">
      <c r="A290" s="250">
        <v>210675</v>
      </c>
      <c r="B290" s="250">
        <v>92168</v>
      </c>
      <c r="C290" s="250">
        <v>144231</v>
      </c>
      <c r="D290" s="250" t="e">
        <v>#N/A</v>
      </c>
      <c r="E290" s="250" t="s">
        <v>1894</v>
      </c>
      <c r="F290" s="250" t="s">
        <v>2623</v>
      </c>
      <c r="G290" s="250" t="s">
        <v>2673</v>
      </c>
      <c r="H290" s="250" t="s">
        <v>1215</v>
      </c>
      <c r="J290" s="432"/>
      <c r="K290" s="415">
        <v>44927</v>
      </c>
      <c r="L290" s="415">
        <v>44754</v>
      </c>
      <c r="M290" s="430" t="s">
        <v>1897</v>
      </c>
      <c r="N290" s="416">
        <v>385021</v>
      </c>
      <c r="O290" s="431">
        <v>2022</v>
      </c>
      <c r="P290" s="416">
        <v>385021</v>
      </c>
      <c r="Q290" s="416">
        <v>385021</v>
      </c>
      <c r="R290" s="433"/>
      <c r="S290" s="416">
        <f>Table16[[#This Row],[CURRENT COST ESTIMATE]]/Table16[[#This Row],[BASELINE ESTIMATE WITH ESCALATION]]</f>
        <v>1</v>
      </c>
      <c r="T290" s="451">
        <f>Table16[[#This Row],[Current Month EcoSys EAC (Loaded)]]/Table16[[#This Row],[BASELINE ESTIMATE WITH ESCALATION]]</f>
        <v>0</v>
      </c>
      <c r="W290" s="430" t="s">
        <v>1688</v>
      </c>
      <c r="AB290" s="430" t="s">
        <v>2674</v>
      </c>
      <c r="AH290" s="250" t="s">
        <v>1840</v>
      </c>
      <c r="AI290" s="250" t="s">
        <v>1840</v>
      </c>
      <c r="AM290" s="460"/>
    </row>
    <row r="291" spans="1:40" hidden="1">
      <c r="A291" s="250">
        <v>210675</v>
      </c>
      <c r="B291" s="250">
        <v>92168</v>
      </c>
      <c r="C291" s="250">
        <v>144233</v>
      </c>
      <c r="D291" s="250" t="e">
        <v>#N/A</v>
      </c>
      <c r="E291" s="250" t="s">
        <v>1894</v>
      </c>
      <c r="F291" s="250" t="s">
        <v>2623</v>
      </c>
      <c r="G291" s="250" t="s">
        <v>2675</v>
      </c>
      <c r="H291" s="250" t="s">
        <v>1215</v>
      </c>
      <c r="J291" s="432"/>
      <c r="K291" s="415">
        <v>44927</v>
      </c>
      <c r="L291" s="415">
        <v>44754</v>
      </c>
      <c r="M291" s="430" t="s">
        <v>1897</v>
      </c>
      <c r="N291" s="416">
        <v>5315254</v>
      </c>
      <c r="O291" s="431">
        <v>2022</v>
      </c>
      <c r="P291" s="416">
        <v>5315254</v>
      </c>
      <c r="Q291" s="416">
        <v>5315254</v>
      </c>
      <c r="R291" s="433"/>
      <c r="S291" s="416">
        <f>Table16[[#This Row],[CURRENT COST ESTIMATE]]/Table16[[#This Row],[BASELINE ESTIMATE WITH ESCALATION]]</f>
        <v>1</v>
      </c>
      <c r="T291" s="451">
        <f>Table16[[#This Row],[Current Month EcoSys EAC (Loaded)]]/Table16[[#This Row],[BASELINE ESTIMATE WITH ESCALATION]]</f>
        <v>0</v>
      </c>
      <c r="W291" s="430" t="s">
        <v>1688</v>
      </c>
      <c r="AB291" s="430" t="s">
        <v>2676</v>
      </c>
      <c r="AC291" s="250" t="s">
        <v>2144</v>
      </c>
      <c r="AH291" s="250" t="s">
        <v>1840</v>
      </c>
      <c r="AI291" s="250" t="s">
        <v>1840</v>
      </c>
      <c r="AM291" s="460"/>
    </row>
    <row r="292" spans="1:40" hidden="1">
      <c r="A292" s="250">
        <v>210675</v>
      </c>
      <c r="B292" s="250">
        <v>92168</v>
      </c>
      <c r="C292" s="250">
        <v>144235</v>
      </c>
      <c r="D292" s="250" t="e">
        <v>#N/A</v>
      </c>
      <c r="E292" s="250" t="s">
        <v>1894</v>
      </c>
      <c r="F292" s="250" t="s">
        <v>2623</v>
      </c>
      <c r="G292" s="250" t="s">
        <v>2677</v>
      </c>
      <c r="H292" s="250" t="s">
        <v>1215</v>
      </c>
      <c r="J292" s="432"/>
      <c r="K292" s="415">
        <v>44927</v>
      </c>
      <c r="L292" s="415">
        <v>44754</v>
      </c>
      <c r="M292" s="430" t="s">
        <v>1897</v>
      </c>
      <c r="N292" s="416">
        <v>5315254</v>
      </c>
      <c r="O292" s="431">
        <v>2022</v>
      </c>
      <c r="P292" s="416">
        <v>5315254</v>
      </c>
      <c r="Q292" s="416">
        <v>5315254</v>
      </c>
      <c r="R292" s="433"/>
      <c r="S292" s="416">
        <f>Table16[[#This Row],[CURRENT COST ESTIMATE]]/Table16[[#This Row],[BASELINE ESTIMATE WITH ESCALATION]]</f>
        <v>1</v>
      </c>
      <c r="T292" s="451">
        <f>Table16[[#This Row],[Current Month EcoSys EAC (Loaded)]]/Table16[[#This Row],[BASELINE ESTIMATE WITH ESCALATION]]</f>
        <v>0</v>
      </c>
      <c r="W292" s="430" t="s">
        <v>1688</v>
      </c>
      <c r="AB292" s="430" t="s">
        <v>2678</v>
      </c>
      <c r="AC292" s="250" t="s">
        <v>2144</v>
      </c>
      <c r="AH292" s="250" t="s">
        <v>1840</v>
      </c>
      <c r="AI292" s="250" t="s">
        <v>1840</v>
      </c>
      <c r="AM292" s="460"/>
    </row>
    <row r="293" spans="1:40" hidden="1">
      <c r="A293" s="250">
        <v>210675</v>
      </c>
      <c r="B293" s="250">
        <v>92168</v>
      </c>
      <c r="C293" s="250">
        <v>144236</v>
      </c>
      <c r="D293" s="250" t="e">
        <v>#N/A</v>
      </c>
      <c r="E293" s="250" t="s">
        <v>1894</v>
      </c>
      <c r="F293" s="250" t="s">
        <v>2623</v>
      </c>
      <c r="G293" s="250" t="s">
        <v>2679</v>
      </c>
      <c r="H293" s="250" t="s">
        <v>1215</v>
      </c>
      <c r="J293" s="432"/>
      <c r="K293" s="415">
        <v>44927</v>
      </c>
      <c r="L293" s="415">
        <v>44754</v>
      </c>
      <c r="M293" s="430" t="s">
        <v>1897</v>
      </c>
      <c r="N293" s="416">
        <v>200761539</v>
      </c>
      <c r="O293" s="431">
        <v>2022</v>
      </c>
      <c r="P293" s="416">
        <v>200761539</v>
      </c>
      <c r="Q293" s="416">
        <v>200761539</v>
      </c>
      <c r="R293" s="433"/>
      <c r="S293" s="416">
        <f>Table16[[#This Row],[CURRENT COST ESTIMATE]]/Table16[[#This Row],[BASELINE ESTIMATE WITH ESCALATION]]</f>
        <v>1</v>
      </c>
      <c r="T293" s="451">
        <f>Table16[[#This Row],[Current Month EcoSys EAC (Loaded)]]/Table16[[#This Row],[BASELINE ESTIMATE WITH ESCALATION]]</f>
        <v>0</v>
      </c>
      <c r="W293" s="430" t="s">
        <v>1688</v>
      </c>
      <c r="AB293" s="430" t="s">
        <v>2680</v>
      </c>
      <c r="AH293" s="250" t="s">
        <v>1840</v>
      </c>
      <c r="AI293" s="250" t="s">
        <v>1840</v>
      </c>
      <c r="AM293" s="460"/>
    </row>
    <row r="294" spans="1:40" hidden="1">
      <c r="A294" s="250">
        <v>210675</v>
      </c>
      <c r="B294" s="250">
        <v>92168</v>
      </c>
      <c r="C294" s="250">
        <v>144237</v>
      </c>
      <c r="D294" s="250" t="e">
        <v>#N/A</v>
      </c>
      <c r="E294" s="250" t="s">
        <v>1894</v>
      </c>
      <c r="F294" s="250" t="s">
        <v>2623</v>
      </c>
      <c r="G294" s="250" t="s">
        <v>2681</v>
      </c>
      <c r="H294" s="250" t="s">
        <v>1215</v>
      </c>
      <c r="J294" s="432"/>
      <c r="K294" s="415">
        <v>44927</v>
      </c>
      <c r="L294" s="415">
        <v>44754</v>
      </c>
      <c r="M294" s="430" t="s">
        <v>1897</v>
      </c>
      <c r="N294" s="416">
        <v>9277339</v>
      </c>
      <c r="O294" s="431">
        <v>2022</v>
      </c>
      <c r="P294" s="416">
        <v>9277339</v>
      </c>
      <c r="Q294" s="416">
        <v>9277339</v>
      </c>
      <c r="R294" s="433"/>
      <c r="S294" s="416">
        <f>Table16[[#This Row],[CURRENT COST ESTIMATE]]/Table16[[#This Row],[BASELINE ESTIMATE WITH ESCALATION]]</f>
        <v>1</v>
      </c>
      <c r="T294" s="451">
        <f>Table16[[#This Row],[Current Month EcoSys EAC (Loaded)]]/Table16[[#This Row],[BASELINE ESTIMATE WITH ESCALATION]]</f>
        <v>0</v>
      </c>
      <c r="W294" s="430" t="s">
        <v>1688</v>
      </c>
      <c r="AB294" s="430" t="s">
        <v>2682</v>
      </c>
      <c r="AH294" s="250" t="s">
        <v>1840</v>
      </c>
      <c r="AI294" s="250" t="s">
        <v>1840</v>
      </c>
      <c r="AM294" s="460"/>
    </row>
    <row r="295" spans="1:40" hidden="1">
      <c r="A295" s="250">
        <v>210675</v>
      </c>
      <c r="B295" s="250">
        <v>92168</v>
      </c>
      <c r="C295" s="250">
        <v>144238</v>
      </c>
      <c r="D295" s="250" t="e">
        <v>#N/A</v>
      </c>
      <c r="E295" s="250" t="s">
        <v>1894</v>
      </c>
      <c r="F295" s="250" t="s">
        <v>2623</v>
      </c>
      <c r="G295" s="250" t="s">
        <v>2683</v>
      </c>
      <c r="H295" s="250" t="s">
        <v>1215</v>
      </c>
      <c r="J295" s="432"/>
      <c r="K295" s="415">
        <v>44927</v>
      </c>
      <c r="L295" s="415">
        <v>44754</v>
      </c>
      <c r="M295" s="430" t="s">
        <v>1897</v>
      </c>
      <c r="N295" s="416">
        <v>5085047</v>
      </c>
      <c r="O295" s="431">
        <v>2022</v>
      </c>
      <c r="P295" s="416">
        <v>5085047</v>
      </c>
      <c r="Q295" s="416">
        <v>5085047</v>
      </c>
      <c r="R295" s="433"/>
      <c r="S295" s="416">
        <f>Table16[[#This Row],[CURRENT COST ESTIMATE]]/Table16[[#This Row],[BASELINE ESTIMATE WITH ESCALATION]]</f>
        <v>1</v>
      </c>
      <c r="T295" s="451">
        <f>Table16[[#This Row],[Current Month EcoSys EAC (Loaded)]]/Table16[[#This Row],[BASELINE ESTIMATE WITH ESCALATION]]</f>
        <v>0</v>
      </c>
      <c r="W295" s="430" t="s">
        <v>1688</v>
      </c>
      <c r="AB295" s="430" t="s">
        <v>2684</v>
      </c>
      <c r="AH295" s="250" t="s">
        <v>1840</v>
      </c>
      <c r="AI295" s="250" t="s">
        <v>1840</v>
      </c>
      <c r="AM295" s="460"/>
    </row>
    <row r="296" spans="1:40" hidden="1">
      <c r="A296" s="250">
        <v>210663</v>
      </c>
      <c r="B296" s="250">
        <v>92168</v>
      </c>
      <c r="C296" s="250">
        <v>144239</v>
      </c>
      <c r="D296" s="250" t="e">
        <v>#N/A</v>
      </c>
      <c r="E296" s="250" t="s">
        <v>2431</v>
      </c>
      <c r="F296" s="250" t="s">
        <v>2623</v>
      </c>
      <c r="G296" s="250" t="s">
        <v>2685</v>
      </c>
      <c r="H296" s="250" t="s">
        <v>1215</v>
      </c>
      <c r="J296" s="432"/>
      <c r="K296" s="415">
        <v>44927</v>
      </c>
      <c r="L296" s="415">
        <v>44754</v>
      </c>
      <c r="M296" s="430" t="s">
        <v>1897</v>
      </c>
      <c r="N296" s="416">
        <v>3811190</v>
      </c>
      <c r="O296" s="431">
        <v>2022</v>
      </c>
      <c r="P296" s="416">
        <v>3811190</v>
      </c>
      <c r="Q296" s="416">
        <v>3811190</v>
      </c>
      <c r="R296" s="433"/>
      <c r="S296" s="416">
        <f>Table16[[#This Row],[CURRENT COST ESTIMATE]]/Table16[[#This Row],[BASELINE ESTIMATE WITH ESCALATION]]</f>
        <v>1</v>
      </c>
      <c r="T296" s="451">
        <f>Table16[[#This Row],[Current Month EcoSys EAC (Loaded)]]/Table16[[#This Row],[BASELINE ESTIMATE WITH ESCALATION]]</f>
        <v>0</v>
      </c>
      <c r="W296" s="430" t="s">
        <v>1688</v>
      </c>
      <c r="AB296" s="430" t="s">
        <v>2686</v>
      </c>
      <c r="AH296" s="250" t="s">
        <v>1840</v>
      </c>
      <c r="AI296" s="250" t="s">
        <v>1840</v>
      </c>
      <c r="AM296" s="460"/>
    </row>
    <row r="297" spans="1:40" hidden="1">
      <c r="A297" s="250">
        <v>210619</v>
      </c>
      <c r="B297" s="250">
        <v>92180</v>
      </c>
      <c r="C297" s="250">
        <v>144283</v>
      </c>
      <c r="D297" s="250">
        <v>0</v>
      </c>
      <c r="E297" s="250" t="s">
        <v>1905</v>
      </c>
      <c r="F297" s="250" t="s">
        <v>2617</v>
      </c>
      <c r="G297" s="250" t="s">
        <v>2687</v>
      </c>
      <c r="H297" s="250" t="s">
        <v>1215</v>
      </c>
      <c r="J297" s="432"/>
      <c r="K297" s="415">
        <v>44713</v>
      </c>
      <c r="L297" s="415">
        <v>44504</v>
      </c>
      <c r="M297" s="430" t="s">
        <v>2619</v>
      </c>
      <c r="N297" s="416">
        <v>1288644</v>
      </c>
      <c r="O297" s="431">
        <v>2022</v>
      </c>
      <c r="P297" s="416">
        <v>1288644</v>
      </c>
      <c r="Q297" s="416">
        <v>374583</v>
      </c>
      <c r="R297" s="433"/>
      <c r="S297" s="416">
        <f>Table16[[#This Row],[CURRENT COST ESTIMATE]]/Table16[[#This Row],[BASELINE ESTIMATE WITH ESCALATION]]</f>
        <v>0.29067997057371936</v>
      </c>
      <c r="T297" s="451">
        <f>Table16[[#This Row],[Current Month EcoSys EAC (Loaded)]]/Table16[[#This Row],[BASELINE ESTIMATE WITH ESCALATION]]</f>
        <v>0</v>
      </c>
      <c r="W297" s="430" t="s">
        <v>1688</v>
      </c>
      <c r="AB297" s="430" t="s">
        <v>2688</v>
      </c>
      <c r="AH297" s="250" t="s">
        <v>1840</v>
      </c>
      <c r="AI297" s="250" t="s">
        <v>1840</v>
      </c>
      <c r="AM297" s="460"/>
    </row>
    <row r="298" spans="1:40" hidden="1">
      <c r="A298" s="250">
        <v>210619</v>
      </c>
      <c r="B298" s="250">
        <v>92180</v>
      </c>
      <c r="C298" s="250">
        <v>144284</v>
      </c>
      <c r="D298" s="250">
        <v>0</v>
      </c>
      <c r="E298" s="250" t="s">
        <v>1905</v>
      </c>
      <c r="F298" s="250" t="s">
        <v>2617</v>
      </c>
      <c r="G298" s="250" t="s">
        <v>2689</v>
      </c>
      <c r="H298" s="250" t="s">
        <v>1215</v>
      </c>
      <c r="J298" s="432"/>
      <c r="K298" s="415">
        <v>44713</v>
      </c>
      <c r="L298" s="415">
        <v>44504</v>
      </c>
      <c r="M298" s="430" t="s">
        <v>2619</v>
      </c>
      <c r="N298" s="416">
        <v>2692377</v>
      </c>
      <c r="O298" s="431">
        <v>2022</v>
      </c>
      <c r="P298" s="416">
        <v>2692377</v>
      </c>
      <c r="Q298" s="416">
        <v>374583</v>
      </c>
      <c r="R298" s="433"/>
      <c r="S298" s="416">
        <f>Table16[[#This Row],[CURRENT COST ESTIMATE]]/Table16[[#This Row],[BASELINE ESTIMATE WITH ESCALATION]]</f>
        <v>0.13912724703858337</v>
      </c>
      <c r="T298" s="451">
        <f>Table16[[#This Row],[Current Month EcoSys EAC (Loaded)]]/Table16[[#This Row],[BASELINE ESTIMATE WITH ESCALATION]]</f>
        <v>0</v>
      </c>
      <c r="W298" s="430" t="s">
        <v>1688</v>
      </c>
      <c r="AB298" s="430" t="s">
        <v>2690</v>
      </c>
      <c r="AC298" s="250" t="s">
        <v>1920</v>
      </c>
      <c r="AH298" s="250" t="s">
        <v>1840</v>
      </c>
      <c r="AI298" s="250" t="s">
        <v>1840</v>
      </c>
      <c r="AM298" s="460"/>
    </row>
    <row r="299" spans="1:40" hidden="1">
      <c r="A299" s="250">
        <v>210486</v>
      </c>
      <c r="B299" s="250">
        <v>51278</v>
      </c>
      <c r="C299" s="250">
        <v>72006</v>
      </c>
      <c r="D299" s="250">
        <v>0</v>
      </c>
      <c r="E299" s="250" t="s">
        <v>1899</v>
      </c>
      <c r="F299" s="250" t="s">
        <v>2691</v>
      </c>
      <c r="G299" s="250" t="s">
        <v>2692</v>
      </c>
      <c r="H299" s="250" t="s">
        <v>2693</v>
      </c>
      <c r="I299" s="415">
        <v>44957</v>
      </c>
      <c r="J299" s="432"/>
      <c r="K299" s="415">
        <v>45444</v>
      </c>
      <c r="L299" s="415">
        <v>43329</v>
      </c>
      <c r="M299" s="430" t="s">
        <v>2694</v>
      </c>
      <c r="N299" s="416">
        <v>90000</v>
      </c>
      <c r="O299" s="431">
        <v>2018</v>
      </c>
      <c r="P299" s="416">
        <v>99343.160099999994</v>
      </c>
      <c r="Q299" s="416">
        <v>90000</v>
      </c>
      <c r="R299" s="433"/>
      <c r="S299" s="416">
        <f>Table16[[#This Row],[CURRENT COST ESTIMATE]]/Table16[[#This Row],[BASELINE ESTIMATE WITH ESCALATION]]</f>
        <v>0.90595064531272151</v>
      </c>
      <c r="T299" s="451">
        <f>Table16[[#This Row],[Current Month EcoSys EAC (Loaded)]]/Table16[[#This Row],[BASELINE ESTIMATE WITH ESCALATION]]</f>
        <v>0</v>
      </c>
      <c r="U299" s="416">
        <v>0</v>
      </c>
      <c r="W299" s="430" t="s">
        <v>1591</v>
      </c>
      <c r="X299" s="430">
        <v>652427</v>
      </c>
      <c r="Y299" s="430" t="s">
        <v>2695</v>
      </c>
      <c r="Z299" s="430">
        <v>655652</v>
      </c>
      <c r="AB299" s="430" t="s">
        <v>2696</v>
      </c>
      <c r="AC299" s="250">
        <v>115</v>
      </c>
      <c r="AH299" s="250" t="s">
        <v>1840</v>
      </c>
      <c r="AI299" s="250" t="s">
        <v>1840</v>
      </c>
      <c r="AM299" s="460"/>
    </row>
    <row r="300" spans="1:40" hidden="1">
      <c r="A300" s="250">
        <v>210522</v>
      </c>
      <c r="B300" s="250">
        <v>81616</v>
      </c>
      <c r="C300" s="250">
        <v>122599</v>
      </c>
      <c r="D300" s="250">
        <v>0</v>
      </c>
      <c r="E300" s="250" t="s">
        <v>2529</v>
      </c>
      <c r="F300" s="250" t="s">
        <v>2697</v>
      </c>
      <c r="G300" s="250" t="s">
        <v>2698</v>
      </c>
      <c r="H300" s="250" t="s">
        <v>2693</v>
      </c>
      <c r="I300" s="415">
        <v>43617</v>
      </c>
      <c r="J300" s="432"/>
      <c r="K300" s="415">
        <v>44561</v>
      </c>
      <c r="L300" s="415">
        <v>43714</v>
      </c>
      <c r="M300" s="430" t="s">
        <v>2699</v>
      </c>
      <c r="N300" s="416">
        <v>552668</v>
      </c>
      <c r="O300" s="431">
        <v>2019</v>
      </c>
      <c r="P300" s="416">
        <v>552668</v>
      </c>
      <c r="Q300" s="416">
        <v>552668</v>
      </c>
      <c r="R300" s="433"/>
      <c r="S300" s="416">
        <f>Table16[[#This Row],[CURRENT COST ESTIMATE]]/Table16[[#This Row],[BASELINE ESTIMATE WITH ESCALATION]]</f>
        <v>1</v>
      </c>
      <c r="T300" s="451">
        <f>Table16[[#This Row],[Current Month EcoSys EAC (Loaded)]]/Table16[[#This Row],[BASELINE ESTIMATE WITH ESCALATION]]</f>
        <v>0</v>
      </c>
      <c r="U300" s="416">
        <v>555000</v>
      </c>
      <c r="V300" s="250" t="s">
        <v>1706</v>
      </c>
      <c r="W300" s="430" t="s">
        <v>1563</v>
      </c>
      <c r="AB300" s="430" t="s">
        <v>2700</v>
      </c>
      <c r="AC300" s="250">
        <v>115</v>
      </c>
      <c r="AI300" s="250" t="s">
        <v>1564</v>
      </c>
      <c r="AM300" s="460"/>
    </row>
    <row r="301" spans="1:40" hidden="1">
      <c r="A301" s="250">
        <v>210563</v>
      </c>
      <c r="B301" s="250">
        <v>81656</v>
      </c>
      <c r="C301" s="250">
        <v>122664</v>
      </c>
      <c r="D301" s="250">
        <v>0</v>
      </c>
      <c r="E301" s="250" t="s">
        <v>1905</v>
      </c>
      <c r="F301" s="250" t="s">
        <v>2701</v>
      </c>
      <c r="G301" s="250" t="s">
        <v>2702</v>
      </c>
      <c r="H301" s="250" t="s">
        <v>2693</v>
      </c>
      <c r="I301" s="415">
        <v>44896</v>
      </c>
      <c r="J301" s="432"/>
      <c r="K301" s="415">
        <v>44896</v>
      </c>
      <c r="L301" s="415">
        <v>44026</v>
      </c>
      <c r="M301" s="430" t="s">
        <v>2703</v>
      </c>
      <c r="N301" s="416">
        <v>6000000</v>
      </c>
      <c r="O301" s="431">
        <v>2020</v>
      </c>
      <c r="P301" s="416">
        <v>6303750</v>
      </c>
      <c r="Q301" s="416">
        <v>6000000</v>
      </c>
      <c r="R301" s="433"/>
      <c r="S301" s="416">
        <f>Table16[[#This Row],[CURRENT COST ESTIMATE]]/Table16[[#This Row],[BASELINE ESTIMATE WITH ESCALATION]]</f>
        <v>0.95181439619274244</v>
      </c>
      <c r="T301" s="451">
        <f>Table16[[#This Row],[Current Month EcoSys EAC (Loaded)]]/Table16[[#This Row],[BASELINE ESTIMATE WITH ESCALATION]]</f>
        <v>0</v>
      </c>
      <c r="U301" s="416">
        <v>0</v>
      </c>
      <c r="W301" s="430" t="s">
        <v>1591</v>
      </c>
      <c r="X301" s="430">
        <v>640313</v>
      </c>
      <c r="Y301" s="430" t="s">
        <v>2704</v>
      </c>
      <c r="Z301" s="430">
        <v>640215</v>
      </c>
      <c r="AA301" s="430" t="s">
        <v>2356</v>
      </c>
      <c r="AB301" s="430" t="s">
        <v>2705</v>
      </c>
      <c r="AE301" s="250">
        <v>13</v>
      </c>
      <c r="AH301" s="250" t="s">
        <v>1840</v>
      </c>
      <c r="AI301" s="250" t="s">
        <v>1840</v>
      </c>
      <c r="AM301" s="460"/>
    </row>
    <row r="302" spans="1:40" hidden="1">
      <c r="A302" s="250">
        <v>210570</v>
      </c>
      <c r="B302" s="250">
        <v>81559</v>
      </c>
      <c r="C302" s="250">
        <v>112456</v>
      </c>
      <c r="D302" s="250">
        <v>0</v>
      </c>
      <c r="E302" s="250" t="s">
        <v>2609</v>
      </c>
      <c r="F302" s="250" t="s">
        <v>2706</v>
      </c>
      <c r="G302" s="250" t="s">
        <v>2707</v>
      </c>
      <c r="H302" s="250" t="s">
        <v>1227</v>
      </c>
      <c r="I302" s="415">
        <v>44927</v>
      </c>
      <c r="J302" s="432"/>
      <c r="K302" s="415">
        <v>45200</v>
      </c>
      <c r="L302" s="415">
        <v>44147</v>
      </c>
      <c r="M302" s="430" t="s">
        <v>2708</v>
      </c>
      <c r="N302" s="416">
        <v>69054450</v>
      </c>
      <c r="O302" s="431">
        <v>2022</v>
      </c>
      <c r="P302" s="416">
        <v>69054450</v>
      </c>
      <c r="Q302" s="416">
        <v>69054450</v>
      </c>
      <c r="R302" s="433"/>
      <c r="S302" s="416">
        <f>Table16[[#This Row],[CURRENT COST ESTIMATE]]/Table16[[#This Row],[BASELINE ESTIMATE WITH ESCALATION]]</f>
        <v>1</v>
      </c>
      <c r="T302" s="451">
        <f>Table16[[#This Row],[Current Month EcoSys EAC (Loaded)]]/Table16[[#This Row],[BASELINE ESTIMATE WITH ESCALATION]]</f>
        <v>0</v>
      </c>
      <c r="U302" s="416">
        <v>0</v>
      </c>
      <c r="W302" s="430" t="s">
        <v>1591</v>
      </c>
      <c r="X302" s="430">
        <v>532937</v>
      </c>
      <c r="Y302" s="430" t="s">
        <v>2709</v>
      </c>
      <c r="Z302" s="430">
        <v>547469</v>
      </c>
      <c r="AA302" s="430" t="s">
        <v>2710</v>
      </c>
      <c r="AB302" s="430" t="s">
        <v>2711</v>
      </c>
      <c r="AC302" s="250">
        <v>161</v>
      </c>
      <c r="AE302" s="250">
        <v>25.9</v>
      </c>
      <c r="AH302" s="250" t="s">
        <v>1840</v>
      </c>
      <c r="AI302" s="250" t="s">
        <v>1840</v>
      </c>
      <c r="AM302" s="460"/>
    </row>
    <row r="303" spans="1:40" s="430" customFormat="1" hidden="1">
      <c r="A303" s="250">
        <v>200477</v>
      </c>
      <c r="B303" s="250">
        <v>51254</v>
      </c>
      <c r="C303" s="250">
        <v>71963</v>
      </c>
      <c r="D303" s="250">
        <v>0</v>
      </c>
      <c r="E303" s="250" t="s">
        <v>1905</v>
      </c>
      <c r="F303" s="430" t="s">
        <v>2229</v>
      </c>
      <c r="G303" s="430" t="s">
        <v>2230</v>
      </c>
      <c r="H303" s="250" t="s">
        <v>1215</v>
      </c>
      <c r="I303" s="415">
        <v>45078</v>
      </c>
      <c r="J303" s="432"/>
      <c r="K303" s="415">
        <v>44166</v>
      </c>
      <c r="L303" s="415">
        <v>43152</v>
      </c>
      <c r="M303" s="430" t="s">
        <v>2231</v>
      </c>
      <c r="N303" s="439">
        <v>12692888</v>
      </c>
      <c r="O303" s="250">
        <v>2018</v>
      </c>
      <c r="P303" s="416">
        <v>14010573.385725999</v>
      </c>
      <c r="Q303" s="416">
        <v>20297796</v>
      </c>
      <c r="R303" s="433"/>
      <c r="S303" s="416">
        <f>Table16[[#This Row],[CURRENT COST ESTIMATE]]/Table16[[#This Row],[BASELINE ESTIMATE WITH ESCALATION]]</f>
        <v>1.4487484160126833</v>
      </c>
      <c r="T303" s="451">
        <f>Table16[[#This Row],[Current Month EcoSys EAC (Loaded)]]/Table16[[#This Row],[BASELINE ESTIMATE WITH ESCALATION]]</f>
        <v>0</v>
      </c>
      <c r="U303" s="440"/>
      <c r="V303" s="440"/>
      <c r="W303" s="441" t="s">
        <v>1568</v>
      </c>
      <c r="AB303" s="430" t="s">
        <v>2232</v>
      </c>
      <c r="AC303" s="250">
        <v>345</v>
      </c>
      <c r="AD303" s="250">
        <v>0.2</v>
      </c>
      <c r="AG303" s="250"/>
      <c r="AH303" s="250" t="s">
        <v>1840</v>
      </c>
      <c r="AI303" s="250" t="s">
        <v>1840</v>
      </c>
      <c r="AJ303" s="250"/>
      <c r="AK303" s="250"/>
      <c r="AM303" s="460"/>
      <c r="AN303" s="250"/>
    </row>
    <row r="304" spans="1:40" s="430" customFormat="1" hidden="1">
      <c r="A304" s="250">
        <v>200477</v>
      </c>
      <c r="B304" s="250">
        <v>51254</v>
      </c>
      <c r="C304" s="250">
        <v>71964</v>
      </c>
      <c r="D304" s="250">
        <v>0</v>
      </c>
      <c r="E304" s="250" t="s">
        <v>1905</v>
      </c>
      <c r="F304" s="430" t="s">
        <v>2229</v>
      </c>
      <c r="G304" s="430" t="s">
        <v>2233</v>
      </c>
      <c r="H304" s="250" t="s">
        <v>1215</v>
      </c>
      <c r="I304" s="415">
        <v>45078</v>
      </c>
      <c r="J304" s="432"/>
      <c r="K304" s="415">
        <v>44166</v>
      </c>
      <c r="L304" s="415">
        <v>43152</v>
      </c>
      <c r="M304" s="430" t="s">
        <v>2231</v>
      </c>
      <c r="N304" s="439">
        <v>5179657</v>
      </c>
      <c r="O304" s="250">
        <v>2018</v>
      </c>
      <c r="P304" s="416">
        <v>5717372.1623790003</v>
      </c>
      <c r="Q304" s="416">
        <v>5468352</v>
      </c>
      <c r="R304" s="433"/>
      <c r="S304" s="416">
        <f>Table16[[#This Row],[CURRENT COST ESTIMATE]]/Table16[[#This Row],[BASELINE ESTIMATE WITH ESCALATION]]</f>
        <v>0.95644499687853402</v>
      </c>
      <c r="T304" s="451">
        <f>Table16[[#This Row],[Current Month EcoSys EAC (Loaded)]]/Table16[[#This Row],[BASELINE ESTIMATE WITH ESCALATION]]</f>
        <v>0</v>
      </c>
      <c r="U304" s="440"/>
      <c r="V304" s="440"/>
      <c r="W304" s="430" t="s">
        <v>1568</v>
      </c>
      <c r="AB304" s="430" t="s">
        <v>2234</v>
      </c>
      <c r="AC304" s="250" t="s">
        <v>2144</v>
      </c>
      <c r="AG304" s="250"/>
      <c r="AH304" s="250" t="s">
        <v>1840</v>
      </c>
      <c r="AI304" s="250" t="s">
        <v>1840</v>
      </c>
      <c r="AJ304" s="250"/>
      <c r="AK304" s="250"/>
      <c r="AM304" s="460"/>
      <c r="AN304" s="250"/>
    </row>
    <row r="305" spans="1:40" s="430" customFormat="1" hidden="1">
      <c r="A305" s="250">
        <v>200477</v>
      </c>
      <c r="B305" s="250">
        <v>51254</v>
      </c>
      <c r="C305" s="250">
        <v>71965</v>
      </c>
      <c r="D305" s="250">
        <v>0</v>
      </c>
      <c r="E305" s="250" t="s">
        <v>1905</v>
      </c>
      <c r="F305" s="430" t="s">
        <v>2229</v>
      </c>
      <c r="G305" s="430" t="s">
        <v>2235</v>
      </c>
      <c r="H305" s="250" t="s">
        <v>1215</v>
      </c>
      <c r="I305" s="415">
        <v>45078</v>
      </c>
      <c r="J305" s="432"/>
      <c r="K305" s="415">
        <v>44166</v>
      </c>
      <c r="L305" s="415">
        <v>43152</v>
      </c>
      <c r="M305" s="430" t="s">
        <v>2231</v>
      </c>
      <c r="N305" s="439">
        <v>5179657</v>
      </c>
      <c r="O305" s="250">
        <v>2018</v>
      </c>
      <c r="P305" s="416">
        <v>5717372.1623790003</v>
      </c>
      <c r="Q305" s="416">
        <v>5468352</v>
      </c>
      <c r="R305" s="433"/>
      <c r="S305" s="416">
        <f>Table16[[#This Row],[CURRENT COST ESTIMATE]]/Table16[[#This Row],[BASELINE ESTIMATE WITH ESCALATION]]</f>
        <v>0.95644499687853402</v>
      </c>
      <c r="T305" s="451">
        <f>Table16[[#This Row],[Current Month EcoSys EAC (Loaded)]]/Table16[[#This Row],[BASELINE ESTIMATE WITH ESCALATION]]</f>
        <v>0</v>
      </c>
      <c r="U305" s="440"/>
      <c r="V305" s="440"/>
      <c r="W305" s="441" t="s">
        <v>1568</v>
      </c>
      <c r="AB305" s="430" t="s">
        <v>2236</v>
      </c>
      <c r="AC305" s="250" t="s">
        <v>2144</v>
      </c>
      <c r="AG305" s="250"/>
      <c r="AH305" s="250" t="s">
        <v>1840</v>
      </c>
      <c r="AI305" s="250" t="s">
        <v>1840</v>
      </c>
      <c r="AJ305" s="250"/>
      <c r="AK305" s="250"/>
      <c r="AM305" s="460"/>
      <c r="AN305" s="250"/>
    </row>
    <row r="306" spans="1:40" s="430" customFormat="1" hidden="1">
      <c r="A306" s="250">
        <v>200477</v>
      </c>
      <c r="B306" s="250">
        <v>51254</v>
      </c>
      <c r="C306" s="250">
        <v>71966</v>
      </c>
      <c r="D306" s="250">
        <v>0</v>
      </c>
      <c r="E306" s="250" t="s">
        <v>1905</v>
      </c>
      <c r="F306" s="430" t="s">
        <v>2229</v>
      </c>
      <c r="G306" s="430" t="s">
        <v>2237</v>
      </c>
      <c r="H306" s="250" t="s">
        <v>1215</v>
      </c>
      <c r="I306" s="415">
        <v>45078</v>
      </c>
      <c r="J306" s="432"/>
      <c r="K306" s="415">
        <v>44166</v>
      </c>
      <c r="L306" s="415">
        <v>43152</v>
      </c>
      <c r="M306" s="430" t="s">
        <v>2231</v>
      </c>
      <c r="N306" s="439">
        <v>11271233</v>
      </c>
      <c r="O306" s="250">
        <v>2018</v>
      </c>
      <c r="P306" s="416">
        <v>12441332.271593001</v>
      </c>
      <c r="Q306" s="416">
        <v>15279402</v>
      </c>
      <c r="R306" s="433"/>
      <c r="S306" s="416">
        <f>Table16[[#This Row],[CURRENT COST ESTIMATE]]/Table16[[#This Row],[BASELINE ESTIMATE WITH ESCALATION]]</f>
        <v>1.2281162231224301</v>
      </c>
      <c r="T306" s="451">
        <f>Table16[[#This Row],[Current Month EcoSys EAC (Loaded)]]/Table16[[#This Row],[BASELINE ESTIMATE WITH ESCALATION]]</f>
        <v>0</v>
      </c>
      <c r="U306" s="440"/>
      <c r="V306" s="440"/>
      <c r="W306" s="430" t="s">
        <v>1568</v>
      </c>
      <c r="AB306" s="430" t="s">
        <v>2238</v>
      </c>
      <c r="AC306" s="250">
        <v>115</v>
      </c>
      <c r="AD306" s="250">
        <v>2.6</v>
      </c>
      <c r="AG306" s="250"/>
      <c r="AH306" s="250" t="s">
        <v>1840</v>
      </c>
      <c r="AI306" s="250" t="s">
        <v>1840</v>
      </c>
      <c r="AJ306" s="250"/>
      <c r="AK306" s="250"/>
      <c r="AM306" s="460"/>
      <c r="AN306" s="250"/>
    </row>
    <row r="307" spans="1:40" s="430" customFormat="1" hidden="1">
      <c r="A307" s="250">
        <v>200477</v>
      </c>
      <c r="B307" s="250">
        <v>51254</v>
      </c>
      <c r="C307" s="250">
        <v>71967</v>
      </c>
      <c r="D307" s="250">
        <v>0</v>
      </c>
      <c r="E307" s="250" t="s">
        <v>1905</v>
      </c>
      <c r="F307" s="430" t="s">
        <v>2229</v>
      </c>
      <c r="G307" s="430" t="s">
        <v>2239</v>
      </c>
      <c r="H307" s="250" t="s">
        <v>1215</v>
      </c>
      <c r="I307" s="415">
        <v>45078</v>
      </c>
      <c r="J307" s="432"/>
      <c r="K307" s="415">
        <v>44166</v>
      </c>
      <c r="L307" s="415">
        <v>43152</v>
      </c>
      <c r="M307" s="430" t="s">
        <v>2231</v>
      </c>
      <c r="N307" s="439">
        <v>1273506</v>
      </c>
      <c r="O307" s="250">
        <v>2018</v>
      </c>
      <c r="P307" s="416">
        <v>1405712.3382919999</v>
      </c>
      <c r="Q307" s="416">
        <v>1605462</v>
      </c>
      <c r="R307" s="433"/>
      <c r="S307" s="416">
        <f>Table16[[#This Row],[CURRENT COST ESTIMATE]]/Table16[[#This Row],[BASELINE ESTIMATE WITH ESCALATION]]</f>
        <v>1.142098533438715</v>
      </c>
      <c r="T307" s="451">
        <f>Table16[[#This Row],[Current Month EcoSys EAC (Loaded)]]/Table16[[#This Row],[BASELINE ESTIMATE WITH ESCALATION]]</f>
        <v>0</v>
      </c>
      <c r="U307" s="440"/>
      <c r="V307" s="440"/>
      <c r="W307" s="441" t="s">
        <v>1568</v>
      </c>
      <c r="AB307" s="430" t="s">
        <v>2240</v>
      </c>
      <c r="AC307" s="250">
        <v>115</v>
      </c>
      <c r="AD307" s="250">
        <v>1</v>
      </c>
      <c r="AG307" s="250"/>
      <c r="AH307" s="250" t="s">
        <v>1840</v>
      </c>
      <c r="AI307" s="250" t="s">
        <v>1840</v>
      </c>
      <c r="AJ307" s="250"/>
      <c r="AK307" s="250"/>
      <c r="AM307" s="460"/>
      <c r="AN307" s="250"/>
    </row>
    <row r="308" spans="1:40" s="430" customFormat="1" hidden="1">
      <c r="A308" s="250">
        <v>200477</v>
      </c>
      <c r="B308" s="250">
        <v>51254</v>
      </c>
      <c r="C308" s="250">
        <v>71968</v>
      </c>
      <c r="D308" s="250">
        <v>0</v>
      </c>
      <c r="E308" s="250" t="s">
        <v>1905</v>
      </c>
      <c r="F308" s="430" t="s">
        <v>2229</v>
      </c>
      <c r="G308" s="430" t="s">
        <v>2241</v>
      </c>
      <c r="H308" s="250" t="s">
        <v>1215</v>
      </c>
      <c r="I308" s="415">
        <v>45078</v>
      </c>
      <c r="J308" s="432"/>
      <c r="K308" s="415">
        <v>44166</v>
      </c>
      <c r="L308" s="415">
        <v>43152</v>
      </c>
      <c r="M308" s="430" t="s">
        <v>2231</v>
      </c>
      <c r="N308" s="439">
        <v>3703266</v>
      </c>
      <c r="O308" s="250">
        <v>2018</v>
      </c>
      <c r="P308" s="416">
        <v>4087712.7458990002</v>
      </c>
      <c r="Q308" s="416">
        <v>5656017</v>
      </c>
      <c r="R308" s="433"/>
      <c r="S308" s="416">
        <f>Table16[[#This Row],[CURRENT COST ESTIMATE]]/Table16[[#This Row],[BASELINE ESTIMATE WITH ESCALATION]]</f>
        <v>1.3836630290801137</v>
      </c>
      <c r="T308" s="451">
        <f>Table16[[#This Row],[Current Month EcoSys EAC (Loaded)]]/Table16[[#This Row],[BASELINE ESTIMATE WITH ESCALATION]]</f>
        <v>0</v>
      </c>
      <c r="U308" s="440"/>
      <c r="V308" s="440"/>
      <c r="W308" s="430" t="s">
        <v>1568</v>
      </c>
      <c r="AB308" s="430" t="s">
        <v>2242</v>
      </c>
      <c r="AC308" s="250">
        <v>115</v>
      </c>
      <c r="AG308" s="250"/>
      <c r="AH308" s="250" t="s">
        <v>1840</v>
      </c>
      <c r="AI308" s="250" t="s">
        <v>1840</v>
      </c>
      <c r="AJ308" s="250"/>
      <c r="AK308" s="250"/>
      <c r="AM308" s="460"/>
      <c r="AN308" s="250"/>
    </row>
    <row r="309" spans="1:40" hidden="1">
      <c r="A309" s="250">
        <v>210569</v>
      </c>
      <c r="B309" s="250">
        <v>81559</v>
      </c>
      <c r="C309" s="250">
        <v>112457</v>
      </c>
      <c r="D309" s="250">
        <v>0</v>
      </c>
      <c r="E309" s="250" t="s">
        <v>1869</v>
      </c>
      <c r="F309" s="250" t="s">
        <v>2706</v>
      </c>
      <c r="G309" s="250" t="s">
        <v>2712</v>
      </c>
      <c r="H309" s="250" t="s">
        <v>1227</v>
      </c>
      <c r="I309" s="415">
        <v>44926</v>
      </c>
      <c r="J309" s="432"/>
      <c r="K309" s="415">
        <v>45200</v>
      </c>
      <c r="L309" s="415">
        <v>44147</v>
      </c>
      <c r="M309" s="430" t="s">
        <v>2708</v>
      </c>
      <c r="N309" s="416">
        <v>4008402</v>
      </c>
      <c r="O309" s="431">
        <v>2020</v>
      </c>
      <c r="P309" s="416">
        <v>4211327.3512500003</v>
      </c>
      <c r="Q309" s="416">
        <v>7617027</v>
      </c>
      <c r="R309" s="433"/>
      <c r="S309" s="416">
        <f>Table16[[#This Row],[CURRENT COST ESTIMATE]]/Table16[[#This Row],[BASELINE ESTIMATE WITH ESCALATION]]</f>
        <v>1.8086998147363502</v>
      </c>
      <c r="T309" s="451">
        <f>Table16[[#This Row],[Current Month EcoSys EAC (Loaded)]]/Table16[[#This Row],[BASELINE ESTIMATE WITH ESCALATION]]</f>
        <v>0</v>
      </c>
      <c r="U309" s="416">
        <v>0</v>
      </c>
      <c r="W309" s="430" t="s">
        <v>1591</v>
      </c>
      <c r="X309" s="430">
        <v>532937</v>
      </c>
      <c r="Y309" s="430" t="s">
        <v>2709</v>
      </c>
      <c r="Z309" s="430">
        <v>547469</v>
      </c>
      <c r="AA309" s="430" t="s">
        <v>2710</v>
      </c>
      <c r="AB309" s="430" t="s">
        <v>2713</v>
      </c>
      <c r="AC309" s="250">
        <v>161</v>
      </c>
      <c r="AD309" s="250">
        <v>2.7</v>
      </c>
      <c r="AH309" s="250" t="s">
        <v>1840</v>
      </c>
      <c r="AI309" s="250" t="s">
        <v>1840</v>
      </c>
      <c r="AM309" s="460"/>
    </row>
    <row r="310" spans="1:40" hidden="1">
      <c r="A310" s="250">
        <v>210590</v>
      </c>
      <c r="B310" s="250">
        <v>91891</v>
      </c>
      <c r="C310" s="250">
        <v>143183</v>
      </c>
      <c r="D310" s="250">
        <v>0</v>
      </c>
      <c r="E310" s="250" t="s">
        <v>2714</v>
      </c>
      <c r="F310" s="250" t="s">
        <v>2715</v>
      </c>
      <c r="G310" s="250" t="s">
        <v>2716</v>
      </c>
      <c r="H310" s="250" t="s">
        <v>1227</v>
      </c>
      <c r="I310" s="415">
        <v>44635</v>
      </c>
      <c r="J310" s="432"/>
      <c r="K310" s="415">
        <v>44561</v>
      </c>
      <c r="L310" s="415">
        <v>44159</v>
      </c>
      <c r="M310" s="430" t="s">
        <v>2717</v>
      </c>
      <c r="N310" s="416">
        <v>600168</v>
      </c>
      <c r="O310" s="431">
        <v>2021</v>
      </c>
      <c r="P310" s="416">
        <v>615172.19999999995</v>
      </c>
      <c r="Q310" s="416">
        <v>600168</v>
      </c>
      <c r="R310" s="433"/>
      <c r="S310" s="416">
        <f>Table16[[#This Row],[CURRENT COST ESTIMATE]]/Table16[[#This Row],[BASELINE ESTIMATE WITH ESCALATION]]</f>
        <v>0.97560975609756106</v>
      </c>
      <c r="T310" s="451">
        <f>Table16[[#This Row],[Current Month EcoSys EAC (Loaded)]]/Table16[[#This Row],[BASELINE ESTIMATE WITH ESCALATION]]</f>
        <v>0</v>
      </c>
      <c r="U310" s="416">
        <v>0</v>
      </c>
      <c r="W310" s="430" t="s">
        <v>1584</v>
      </c>
      <c r="X310" s="430">
        <v>541218</v>
      </c>
      <c r="Y310" s="430" t="s">
        <v>2718</v>
      </c>
      <c r="Z310" s="430">
        <v>541233</v>
      </c>
      <c r="AA310" s="430" t="s">
        <v>2719</v>
      </c>
      <c r="AB310" s="430" t="s">
        <v>2720</v>
      </c>
      <c r="AC310" s="250">
        <v>161</v>
      </c>
      <c r="AG310" s="250" t="s">
        <v>1564</v>
      </c>
      <c r="AH310" s="250" t="s">
        <v>1564</v>
      </c>
      <c r="AM310" s="460"/>
    </row>
    <row r="311" spans="1:40" hidden="1">
      <c r="A311" s="250">
        <v>210590</v>
      </c>
      <c r="B311" s="250">
        <v>91892</v>
      </c>
      <c r="C311" s="250">
        <v>143184</v>
      </c>
      <c r="D311" s="250">
        <v>0</v>
      </c>
      <c r="E311" s="250" t="s">
        <v>2714</v>
      </c>
      <c r="F311" s="250" t="s">
        <v>2721</v>
      </c>
      <c r="G311" s="250" t="s">
        <v>2722</v>
      </c>
      <c r="H311" s="250" t="s">
        <v>1227</v>
      </c>
      <c r="I311" s="415">
        <v>44309</v>
      </c>
      <c r="J311" s="432"/>
      <c r="K311" s="415">
        <v>44348</v>
      </c>
      <c r="L311" s="415">
        <v>44159</v>
      </c>
      <c r="M311" s="430" t="s">
        <v>2717</v>
      </c>
      <c r="N311" s="416">
        <v>337005</v>
      </c>
      <c r="O311" s="431">
        <v>2021</v>
      </c>
      <c r="P311" s="416">
        <v>337005</v>
      </c>
      <c r="Q311" s="416">
        <v>483586</v>
      </c>
      <c r="R311" s="433"/>
      <c r="S311" s="416">
        <f>Table16[[#This Row],[CURRENT COST ESTIMATE]]/Table16[[#This Row],[BASELINE ESTIMATE WITH ESCALATION]]</f>
        <v>1.4349520036794707</v>
      </c>
      <c r="T311" s="451">
        <f>Table16[[#This Row],[Current Month EcoSys EAC (Loaded)]]/Table16[[#This Row],[BASELINE ESTIMATE WITH ESCALATION]]</f>
        <v>0</v>
      </c>
      <c r="U311" s="416">
        <v>483586</v>
      </c>
      <c r="V311" s="250" t="s">
        <v>1706</v>
      </c>
      <c r="W311" s="430" t="s">
        <v>1563</v>
      </c>
      <c r="X311" s="430">
        <v>541225</v>
      </c>
      <c r="Y311" s="430" t="s">
        <v>2723</v>
      </c>
      <c r="Z311" s="430">
        <v>541243</v>
      </c>
      <c r="AA311" s="430" t="s">
        <v>2724</v>
      </c>
      <c r="AB311" s="430" t="s">
        <v>2725</v>
      </c>
      <c r="AC311" s="250">
        <v>161</v>
      </c>
      <c r="AG311" s="250" t="s">
        <v>1564</v>
      </c>
      <c r="AH311" s="250" t="s">
        <v>1564</v>
      </c>
      <c r="AI311" s="250" t="s">
        <v>1564</v>
      </c>
      <c r="AM311" s="460"/>
    </row>
    <row r="312" spans="1:40">
      <c r="A312" s="250">
        <v>220737</v>
      </c>
      <c r="B312" s="250">
        <v>92974</v>
      </c>
      <c r="C312" s="250">
        <v>157263</v>
      </c>
      <c r="D312" s="250" t="s">
        <v>2847</v>
      </c>
      <c r="E312" s="250" t="s">
        <v>1219</v>
      </c>
      <c r="F312" s="430" t="s">
        <v>2848</v>
      </c>
      <c r="G312" s="430" t="s">
        <v>2849</v>
      </c>
      <c r="H312" s="430" t="s">
        <v>1215</v>
      </c>
      <c r="I312" s="415">
        <v>46905</v>
      </c>
      <c r="J312" s="432">
        <v>46905</v>
      </c>
      <c r="K312" s="415">
        <v>46905</v>
      </c>
      <c r="L312" s="415">
        <v>45275</v>
      </c>
      <c r="M312" s="430" t="s">
        <v>2851</v>
      </c>
      <c r="N312" s="499">
        <v>4070000</v>
      </c>
      <c r="O312" s="431">
        <v>2023</v>
      </c>
      <c r="P312" s="416">
        <v>4171750</v>
      </c>
      <c r="Q312" s="416">
        <v>4070000</v>
      </c>
      <c r="R312" s="433">
        <v>2909279.6600000006</v>
      </c>
      <c r="S312" s="475">
        <f t="shared" ref="S312:S323" si="0">IFERROR(Q312/P312,0)</f>
        <v>0.97560975609756095</v>
      </c>
      <c r="T312" s="475">
        <f>IFERROR(R312/P312,0)</f>
        <v>0.69737631929046573</v>
      </c>
      <c r="W312" s="462" t="s">
        <v>1591</v>
      </c>
      <c r="X312" s="430">
        <v>508808</v>
      </c>
      <c r="Y312" s="430" t="s">
        <v>2852</v>
      </c>
      <c r="Z312" s="430">
        <v>508816</v>
      </c>
      <c r="AA312" s="430" t="s">
        <v>2853</v>
      </c>
      <c r="AB312" s="430" t="s">
        <v>2854</v>
      </c>
      <c r="AC312" s="250">
        <v>138</v>
      </c>
      <c r="AE312" s="254"/>
      <c r="AL312" s="460" t="s">
        <v>2855</v>
      </c>
      <c r="AM312" s="460"/>
    </row>
    <row r="313" spans="1:40">
      <c r="A313" s="250">
        <v>220737</v>
      </c>
      <c r="B313" s="250">
        <v>92974</v>
      </c>
      <c r="C313" s="250">
        <v>157264</v>
      </c>
      <c r="D313" s="250" t="s">
        <v>2847</v>
      </c>
      <c r="E313" s="250" t="s">
        <v>1219</v>
      </c>
      <c r="F313" s="430" t="s">
        <v>2848</v>
      </c>
      <c r="G313" s="430" t="s">
        <v>2856</v>
      </c>
      <c r="H313" s="430" t="s">
        <v>1215</v>
      </c>
      <c r="I313" s="415">
        <v>46905</v>
      </c>
      <c r="J313" s="432">
        <v>46905</v>
      </c>
      <c r="K313" s="415">
        <v>46905</v>
      </c>
      <c r="L313" s="415">
        <v>45275</v>
      </c>
      <c r="M313" s="430" t="s">
        <v>2851</v>
      </c>
      <c r="N313" s="499">
        <v>150000</v>
      </c>
      <c r="O313" s="431">
        <v>2023</v>
      </c>
      <c r="P313" s="416">
        <v>153750</v>
      </c>
      <c r="Q313" s="416">
        <v>150000</v>
      </c>
      <c r="R313" s="433">
        <v>151755</v>
      </c>
      <c r="S313" s="475">
        <f t="shared" si="0"/>
        <v>0.97560975609756095</v>
      </c>
      <c r="T313" s="475">
        <f t="shared" ref="T313:T323" si="1">IFERROR(R313/P313,0)</f>
        <v>0.98702439024390243</v>
      </c>
      <c r="W313" s="462" t="s">
        <v>1591</v>
      </c>
      <c r="X313" s="430">
        <v>508808</v>
      </c>
      <c r="Y313" s="430" t="s">
        <v>2852</v>
      </c>
      <c r="AB313" s="430" t="s">
        <v>2857</v>
      </c>
      <c r="AC313" s="250">
        <v>138</v>
      </c>
      <c r="AE313" s="254"/>
      <c r="AL313" s="460" t="s">
        <v>2858</v>
      </c>
      <c r="AM313" s="460"/>
    </row>
    <row r="314" spans="1:40">
      <c r="A314" s="250">
        <v>220737</v>
      </c>
      <c r="B314" s="250">
        <v>92974</v>
      </c>
      <c r="C314" s="250">
        <v>157266</v>
      </c>
      <c r="D314" s="250" t="s">
        <v>2847</v>
      </c>
      <c r="E314" s="250" t="s">
        <v>1219</v>
      </c>
      <c r="F314" s="430" t="s">
        <v>2848</v>
      </c>
      <c r="G314" s="430" t="s">
        <v>2859</v>
      </c>
      <c r="H314" s="430" t="s">
        <v>1215</v>
      </c>
      <c r="I314" s="415">
        <v>46905</v>
      </c>
      <c r="J314" s="432">
        <v>46905</v>
      </c>
      <c r="K314" s="415">
        <v>46905</v>
      </c>
      <c r="L314" s="415">
        <v>45275</v>
      </c>
      <c r="M314" s="430" t="s">
        <v>2851</v>
      </c>
      <c r="N314" s="499">
        <v>15260000</v>
      </c>
      <c r="O314" s="431">
        <v>2023</v>
      </c>
      <c r="P314" s="416">
        <v>15641500</v>
      </c>
      <c r="Q314" s="416">
        <v>15260000</v>
      </c>
      <c r="R314" s="433">
        <v>16748015.34</v>
      </c>
      <c r="S314" s="475">
        <f t="shared" si="0"/>
        <v>0.97560975609756095</v>
      </c>
      <c r="T314" s="475">
        <f t="shared" si="1"/>
        <v>1.0707422779145221</v>
      </c>
      <c r="W314" s="462" t="s">
        <v>1591</v>
      </c>
      <c r="X314" s="430">
        <v>507727</v>
      </c>
      <c r="Y314" s="430" t="s">
        <v>2860</v>
      </c>
      <c r="Z314" s="430">
        <v>508816</v>
      </c>
      <c r="AA314" s="430" t="s">
        <v>2853</v>
      </c>
      <c r="AB314" s="430" t="s">
        <v>2861</v>
      </c>
      <c r="AC314" s="250">
        <v>138</v>
      </c>
      <c r="AE314" s="254"/>
      <c r="AL314" s="460" t="s">
        <v>2862</v>
      </c>
      <c r="AM314" s="460"/>
    </row>
    <row r="315" spans="1:40">
      <c r="A315" s="250">
        <v>220737</v>
      </c>
      <c r="B315" s="250">
        <v>92976</v>
      </c>
      <c r="C315" s="250">
        <v>157268</v>
      </c>
      <c r="D315" s="250" t="s">
        <v>2863</v>
      </c>
      <c r="E315" s="250" t="s">
        <v>1219</v>
      </c>
      <c r="F315" s="430" t="s">
        <v>2864</v>
      </c>
      <c r="G315" s="430" t="s">
        <v>2865</v>
      </c>
      <c r="H315" s="430" t="s">
        <v>1215</v>
      </c>
      <c r="I315" s="415">
        <v>46082</v>
      </c>
      <c r="J315" s="432">
        <v>46079</v>
      </c>
      <c r="K315" s="415">
        <v>45444</v>
      </c>
      <c r="L315" s="415">
        <v>45275</v>
      </c>
      <c r="M315" s="430" t="s">
        <v>2851</v>
      </c>
      <c r="N315" s="499">
        <v>5250000</v>
      </c>
      <c r="O315" s="431">
        <v>2023</v>
      </c>
      <c r="P315" s="416">
        <v>5381250</v>
      </c>
      <c r="Q315" s="416">
        <v>5250000</v>
      </c>
      <c r="R315" s="433">
        <v>5448465</v>
      </c>
      <c r="S315" s="475">
        <f t="shared" si="0"/>
        <v>0.97560975609756095</v>
      </c>
      <c r="T315" s="475">
        <f t="shared" si="1"/>
        <v>1.0124905923344947</v>
      </c>
      <c r="W315" s="462" t="s">
        <v>1591</v>
      </c>
      <c r="X315" s="430">
        <v>507454</v>
      </c>
      <c r="Y315" s="430" t="s">
        <v>2866</v>
      </c>
      <c r="AB315" s="430" t="s">
        <v>2867</v>
      </c>
      <c r="AC315" s="250" t="s">
        <v>1599</v>
      </c>
      <c r="AE315" s="254"/>
      <c r="AL315" s="460" t="s">
        <v>2868</v>
      </c>
      <c r="AM315" s="460"/>
    </row>
    <row r="316" spans="1:40">
      <c r="A316" s="250">
        <v>220737</v>
      </c>
      <c r="B316" s="250">
        <v>93019</v>
      </c>
      <c r="C316" s="250">
        <v>157475</v>
      </c>
      <c r="D316" s="250" t="s">
        <v>2869</v>
      </c>
      <c r="E316" s="250" t="s">
        <v>1219</v>
      </c>
      <c r="F316" s="430" t="s">
        <v>2870</v>
      </c>
      <c r="G316" s="430" t="s">
        <v>2871</v>
      </c>
      <c r="H316" s="430" t="s">
        <v>1354</v>
      </c>
      <c r="I316" s="415">
        <v>46144</v>
      </c>
      <c r="J316" s="432">
        <v>46144</v>
      </c>
      <c r="K316" s="415">
        <v>45658</v>
      </c>
      <c r="L316" s="415">
        <v>45275</v>
      </c>
      <c r="M316" s="430" t="s">
        <v>2851</v>
      </c>
      <c r="N316" s="499">
        <v>1481809</v>
      </c>
      <c r="O316" s="431">
        <v>2023</v>
      </c>
      <c r="P316" s="416">
        <v>1518854</v>
      </c>
      <c r="Q316" s="416">
        <v>1481809</v>
      </c>
      <c r="R316" s="433">
        <v>1374989.52</v>
      </c>
      <c r="S316" s="475">
        <f t="shared" si="0"/>
        <v>0.97560990062244302</v>
      </c>
      <c r="T316" s="475">
        <f t="shared" si="1"/>
        <v>0.90528090257523108</v>
      </c>
      <c r="W316" s="462" t="s">
        <v>1591</v>
      </c>
      <c r="X316" s="430">
        <v>509863</v>
      </c>
      <c r="Y316" s="430" t="s">
        <v>2872</v>
      </c>
      <c r="Z316" s="430">
        <v>509900</v>
      </c>
      <c r="AB316" s="430" t="s">
        <v>2873</v>
      </c>
      <c r="AC316" s="250">
        <v>138</v>
      </c>
      <c r="AE316" s="254"/>
      <c r="AL316" s="460"/>
      <c r="AM316" s="460"/>
    </row>
    <row r="317" spans="1:40">
      <c r="A317" s="250">
        <v>220737</v>
      </c>
      <c r="B317" s="250">
        <v>93019</v>
      </c>
      <c r="C317" s="250">
        <v>157517</v>
      </c>
      <c r="D317" s="250" t="s">
        <v>2869</v>
      </c>
      <c r="E317" s="250" t="s">
        <v>1219</v>
      </c>
      <c r="F317" s="430" t="s">
        <v>2870</v>
      </c>
      <c r="G317" s="430" t="s">
        <v>2874</v>
      </c>
      <c r="H317" s="430" t="s">
        <v>1354</v>
      </c>
      <c r="I317" s="415">
        <v>46144</v>
      </c>
      <c r="J317" s="432">
        <v>46144</v>
      </c>
      <c r="K317" s="415">
        <v>45658</v>
      </c>
      <c r="L317" s="415">
        <v>45275</v>
      </c>
      <c r="M317" s="430" t="s">
        <v>2851</v>
      </c>
      <c r="N317" s="499">
        <v>14714997</v>
      </c>
      <c r="O317" s="431">
        <v>2023</v>
      </c>
      <c r="P317" s="416">
        <v>15082872</v>
      </c>
      <c r="Q317" s="416">
        <v>14714997</v>
      </c>
      <c r="R317" s="433">
        <v>15812379.48</v>
      </c>
      <c r="S317" s="475">
        <f t="shared" si="0"/>
        <v>0.97560975124631433</v>
      </c>
      <c r="T317" s="475">
        <f t="shared" si="1"/>
        <v>1.0483666161192644</v>
      </c>
      <c r="W317" s="462" t="s">
        <v>1591</v>
      </c>
      <c r="X317" s="430">
        <v>509817</v>
      </c>
      <c r="Y317" s="430" t="s">
        <v>2875</v>
      </c>
      <c r="Z317" s="430">
        <v>509900</v>
      </c>
      <c r="AB317" s="430" t="s">
        <v>2876</v>
      </c>
      <c r="AC317" s="250">
        <v>138</v>
      </c>
      <c r="AE317" s="254"/>
      <c r="AL317" s="460"/>
      <c r="AM317" s="460"/>
    </row>
    <row r="318" spans="1:40">
      <c r="A318" s="250">
        <v>220737</v>
      </c>
      <c r="B318" s="250">
        <v>93019</v>
      </c>
      <c r="C318" s="250">
        <v>157518</v>
      </c>
      <c r="D318" s="250" t="s">
        <v>2869</v>
      </c>
      <c r="E318" s="250" t="s">
        <v>1219</v>
      </c>
      <c r="F318" s="430" t="s">
        <v>2870</v>
      </c>
      <c r="G318" s="430" t="s">
        <v>2877</v>
      </c>
      <c r="H318" s="430" t="s">
        <v>1354</v>
      </c>
      <c r="I318" s="415">
        <v>46144</v>
      </c>
      <c r="J318" s="432">
        <v>46144</v>
      </c>
      <c r="K318" s="415">
        <v>45658</v>
      </c>
      <c r="L318" s="415">
        <v>45275</v>
      </c>
      <c r="M318" s="430" t="s">
        <v>2851</v>
      </c>
      <c r="N318" s="499">
        <v>150000</v>
      </c>
      <c r="O318" s="431">
        <v>2023</v>
      </c>
      <c r="P318" s="416">
        <v>153750</v>
      </c>
      <c r="Q318" s="416">
        <v>150000</v>
      </c>
      <c r="R318" s="433">
        <v>552691</v>
      </c>
      <c r="S318" s="475">
        <f t="shared" si="0"/>
        <v>0.97560975609756095</v>
      </c>
      <c r="T318" s="475">
        <f t="shared" si="1"/>
        <v>3.594738211382114</v>
      </c>
      <c r="W318" s="462" t="s">
        <v>1591</v>
      </c>
      <c r="X318" s="430">
        <v>509817</v>
      </c>
      <c r="Y318" s="430" t="s">
        <v>2875</v>
      </c>
      <c r="AB318" s="430" t="s">
        <v>2878</v>
      </c>
      <c r="AC318" s="250">
        <v>138</v>
      </c>
      <c r="AE318" s="254"/>
      <c r="AL318" s="460" t="s">
        <v>2879</v>
      </c>
      <c r="AM318" s="460"/>
    </row>
    <row r="319" spans="1:40">
      <c r="A319" s="250">
        <v>220775</v>
      </c>
      <c r="B319" s="250">
        <v>93038</v>
      </c>
      <c r="C319" s="250">
        <v>157526</v>
      </c>
      <c r="D319" s="250" t="s">
        <v>2833</v>
      </c>
      <c r="E319" s="250" t="s">
        <v>1219</v>
      </c>
      <c r="F319" s="430" t="s">
        <v>2880</v>
      </c>
      <c r="G319" s="430" t="s">
        <v>2904</v>
      </c>
      <c r="H319" s="430" t="s">
        <v>1354</v>
      </c>
      <c r="I319" s="415"/>
      <c r="J319" s="432">
        <v>45519</v>
      </c>
      <c r="K319" s="415">
        <v>45244</v>
      </c>
      <c r="L319" s="415">
        <v>45275</v>
      </c>
      <c r="M319" s="430" t="s">
        <v>2851</v>
      </c>
      <c r="N319" s="499">
        <v>4718963</v>
      </c>
      <c r="O319" s="431">
        <v>2024</v>
      </c>
      <c r="P319" s="416">
        <v>4718963</v>
      </c>
      <c r="Q319" s="416">
        <v>4718963</v>
      </c>
      <c r="R319" s="433">
        <v>3318988.2</v>
      </c>
      <c r="S319" s="475">
        <f t="shared" si="0"/>
        <v>1</v>
      </c>
      <c r="T319" s="475">
        <f t="shared" si="1"/>
        <v>0.703329990084686</v>
      </c>
      <c r="W319" s="462" t="s">
        <v>1677</v>
      </c>
      <c r="X319" s="430">
        <v>510376</v>
      </c>
      <c r="Y319" s="430" t="s">
        <v>2882</v>
      </c>
      <c r="Z319" s="430">
        <v>510403</v>
      </c>
      <c r="AA319" s="430" t="s">
        <v>2883</v>
      </c>
      <c r="AB319" s="430" t="s">
        <v>2884</v>
      </c>
      <c r="AC319" s="250">
        <v>138</v>
      </c>
      <c r="AE319" s="254"/>
      <c r="AL319" s="460"/>
      <c r="AM319" s="460"/>
    </row>
    <row r="320" spans="1:40">
      <c r="A320" s="250">
        <v>220775</v>
      </c>
      <c r="B320" s="250">
        <v>93038</v>
      </c>
      <c r="C320" s="250">
        <v>157527</v>
      </c>
      <c r="D320" s="250" t="s">
        <v>2833</v>
      </c>
      <c r="E320" s="250" t="s">
        <v>1219</v>
      </c>
      <c r="F320" s="430" t="s">
        <v>2880</v>
      </c>
      <c r="G320" s="430" t="s">
        <v>2885</v>
      </c>
      <c r="H320" s="430" t="s">
        <v>1354</v>
      </c>
      <c r="I320" s="415"/>
      <c r="J320" s="432">
        <v>45519</v>
      </c>
      <c r="K320" s="415">
        <v>45244</v>
      </c>
      <c r="L320" s="415">
        <v>45275</v>
      </c>
      <c r="M320" s="430" t="s">
        <v>2851</v>
      </c>
      <c r="N320" s="499">
        <v>902559</v>
      </c>
      <c r="O320" s="431">
        <v>2024</v>
      </c>
      <c r="P320" s="416">
        <v>902559</v>
      </c>
      <c r="Q320" s="416">
        <v>902559</v>
      </c>
      <c r="R320" s="433">
        <v>862085.5</v>
      </c>
      <c r="S320" s="475">
        <f t="shared" si="0"/>
        <v>1</v>
      </c>
      <c r="T320" s="475">
        <f t="shared" si="1"/>
        <v>0.95515694818842867</v>
      </c>
      <c r="W320" s="462" t="s">
        <v>1677</v>
      </c>
      <c r="X320" s="430">
        <v>510376</v>
      </c>
      <c r="Y320" s="430" t="s">
        <v>2882</v>
      </c>
      <c r="AB320" s="430" t="s">
        <v>2886</v>
      </c>
      <c r="AC320" s="250">
        <v>138</v>
      </c>
      <c r="AE320" s="254"/>
      <c r="AL320" s="460"/>
      <c r="AM320" s="460"/>
    </row>
    <row r="321" spans="1:39">
      <c r="A321" s="250">
        <v>220775</v>
      </c>
      <c r="B321" s="250">
        <v>93038</v>
      </c>
      <c r="C321" s="250">
        <v>157528</v>
      </c>
      <c r="D321" s="250" t="s">
        <v>2833</v>
      </c>
      <c r="E321" s="250" t="s">
        <v>1219</v>
      </c>
      <c r="F321" s="430" t="s">
        <v>2880</v>
      </c>
      <c r="G321" s="430" t="s">
        <v>2887</v>
      </c>
      <c r="H321" s="430" t="s">
        <v>1354</v>
      </c>
      <c r="I321" s="415"/>
      <c r="J321" s="432">
        <v>45519</v>
      </c>
      <c r="K321" s="415">
        <v>45244</v>
      </c>
      <c r="L321" s="415">
        <v>45275</v>
      </c>
      <c r="M321" s="430" t="s">
        <v>2851</v>
      </c>
      <c r="N321" s="499">
        <v>150000</v>
      </c>
      <c r="O321" s="431">
        <v>2024</v>
      </c>
      <c r="P321" s="416">
        <v>150000</v>
      </c>
      <c r="Q321" s="416">
        <v>150000</v>
      </c>
      <c r="R321" s="433">
        <v>25180</v>
      </c>
      <c r="S321" s="475">
        <f t="shared" si="0"/>
        <v>1</v>
      </c>
      <c r="T321" s="475">
        <f t="shared" si="1"/>
        <v>0.16786666666666666</v>
      </c>
      <c r="W321" s="462" t="s">
        <v>1677</v>
      </c>
      <c r="X321" s="430">
        <v>510403</v>
      </c>
      <c r="Y321" s="430" t="s">
        <v>2883</v>
      </c>
      <c r="AB321" s="430" t="s">
        <v>2888</v>
      </c>
      <c r="AC321" s="250">
        <v>138</v>
      </c>
      <c r="AE321" s="254"/>
      <c r="AL321" s="460"/>
      <c r="AM321" s="460"/>
    </row>
    <row r="322" spans="1:39">
      <c r="A322" s="250">
        <v>220775</v>
      </c>
      <c r="B322" s="250">
        <v>93038</v>
      </c>
      <c r="C322" s="250">
        <v>157529</v>
      </c>
      <c r="D322" s="250" t="s">
        <v>2833</v>
      </c>
      <c r="E322" s="250" t="s">
        <v>1219</v>
      </c>
      <c r="F322" s="430" t="s">
        <v>2880</v>
      </c>
      <c r="G322" s="430" t="s">
        <v>2889</v>
      </c>
      <c r="H322" s="430" t="s">
        <v>1354</v>
      </c>
      <c r="I322" s="415"/>
      <c r="J322" s="432">
        <v>45519</v>
      </c>
      <c r="K322" s="415">
        <v>45244</v>
      </c>
      <c r="L322" s="415">
        <v>45275</v>
      </c>
      <c r="M322" s="430" t="s">
        <v>2851</v>
      </c>
      <c r="N322" s="499">
        <v>4765631</v>
      </c>
      <c r="O322" s="431">
        <v>2024</v>
      </c>
      <c r="P322" s="416">
        <v>4765631</v>
      </c>
      <c r="Q322" s="416">
        <v>4765631</v>
      </c>
      <c r="R322" s="433">
        <v>3188831.8</v>
      </c>
      <c r="S322" s="475">
        <f t="shared" si="0"/>
        <v>1</v>
      </c>
      <c r="T322" s="475">
        <f t="shared" si="1"/>
        <v>0.66913107624153023</v>
      </c>
      <c r="W322" s="462" t="s">
        <v>1677</v>
      </c>
      <c r="X322" s="430">
        <v>510376</v>
      </c>
      <c r="Y322" s="430" t="s">
        <v>2882</v>
      </c>
      <c r="Z322" s="430">
        <v>514743</v>
      </c>
      <c r="AA322" s="430" t="s">
        <v>2890</v>
      </c>
      <c r="AB322" s="430" t="s">
        <v>2891</v>
      </c>
      <c r="AC322" s="250">
        <v>138</v>
      </c>
      <c r="AE322" s="254"/>
      <c r="AL322" s="460"/>
      <c r="AM322" s="460"/>
    </row>
    <row r="323" spans="1:39">
      <c r="A323" s="250">
        <v>220775</v>
      </c>
      <c r="B323" s="250">
        <v>93038</v>
      </c>
      <c r="C323" s="250">
        <v>157534</v>
      </c>
      <c r="D323" s="250" t="s">
        <v>2833</v>
      </c>
      <c r="E323" s="250" t="s">
        <v>1219</v>
      </c>
      <c r="F323" s="430" t="s">
        <v>2880</v>
      </c>
      <c r="G323" s="430" t="s">
        <v>2892</v>
      </c>
      <c r="H323" s="430" t="s">
        <v>1354</v>
      </c>
      <c r="I323" s="415"/>
      <c r="J323" s="432">
        <v>45519</v>
      </c>
      <c r="K323" s="415">
        <v>45244</v>
      </c>
      <c r="L323" s="415">
        <v>45275</v>
      </c>
      <c r="M323" s="430" t="s">
        <v>2851</v>
      </c>
      <c r="N323" s="499">
        <v>902559</v>
      </c>
      <c r="O323" s="431">
        <v>2024</v>
      </c>
      <c r="P323" s="416">
        <v>902559</v>
      </c>
      <c r="Q323" s="416">
        <v>902559</v>
      </c>
      <c r="R323" s="433">
        <v>862085.5</v>
      </c>
      <c r="S323" s="475">
        <f t="shared" si="0"/>
        <v>1</v>
      </c>
      <c r="T323" s="475">
        <f t="shared" si="1"/>
        <v>0.95515694818842867</v>
      </c>
      <c r="W323" s="462" t="s">
        <v>1677</v>
      </c>
      <c r="X323" s="430">
        <v>510376</v>
      </c>
      <c r="Y323" s="430" t="s">
        <v>2882</v>
      </c>
      <c r="AB323" s="430" t="s">
        <v>2893</v>
      </c>
      <c r="AC323" s="250">
        <v>138</v>
      </c>
      <c r="AE323" s="254"/>
      <c r="AL323" s="460"/>
      <c r="AM323" s="460"/>
    </row>
  </sheetData>
  <mergeCells count="27">
    <mergeCell ref="A14:E14"/>
    <mergeCell ref="F14:L14"/>
    <mergeCell ref="A11:E11"/>
    <mergeCell ref="F11:L11"/>
    <mergeCell ref="A12:E12"/>
    <mergeCell ref="F12:L12"/>
    <mergeCell ref="A13:E13"/>
    <mergeCell ref="F13:L13"/>
    <mergeCell ref="A8:E8"/>
    <mergeCell ref="F8:L8"/>
    <mergeCell ref="A9:E9"/>
    <mergeCell ref="F9:L9"/>
    <mergeCell ref="A10:E10"/>
    <mergeCell ref="F10:L10"/>
    <mergeCell ref="A5:E5"/>
    <mergeCell ref="F5:L5"/>
    <mergeCell ref="A6:E6"/>
    <mergeCell ref="F6:L6"/>
    <mergeCell ref="A7:E7"/>
    <mergeCell ref="F7:L7"/>
    <mergeCell ref="A4:E4"/>
    <mergeCell ref="F4:L4"/>
    <mergeCell ref="A1:L1"/>
    <mergeCell ref="A2:E2"/>
    <mergeCell ref="F2:L2"/>
    <mergeCell ref="A3:E3"/>
    <mergeCell ref="F3:L3"/>
  </mergeCells>
  <conditionalFormatting sqref="N15">
    <cfRule type="containsText" dxfId="35" priority="11" operator="containsText" text="D">
      <formula>NOT(ISERROR(SEARCH("D",N15)))</formula>
    </cfRule>
  </conditionalFormatting>
  <conditionalFormatting sqref="S187">
    <cfRule type="cellIs" dxfId="34" priority="2" operator="greaterThan">
      <formula>1.1</formula>
    </cfRule>
    <cfRule type="cellIs" priority="3" operator="greaterThan">
      <formula>1.1</formula>
    </cfRule>
  </conditionalFormatting>
  <conditionalFormatting sqref="S1:T14">
    <cfRule type="cellIs" dxfId="33" priority="4" operator="greaterThan">
      <formula>1.15</formula>
    </cfRule>
  </conditionalFormatting>
  <conditionalFormatting sqref="S16:T1048576">
    <cfRule type="cellIs" dxfId="32" priority="5" operator="greaterThan">
      <formula>1.15</formula>
    </cfRule>
  </conditionalFormatting>
  <conditionalFormatting sqref="T1:T14 T16:T1048576">
    <cfRule type="cellIs" dxfId="31" priority="9" operator="greaterThan">
      <formula>1.1</formula>
    </cfRule>
    <cfRule type="cellIs" priority="10" operator="greaterThan">
      <formula>1.1</formula>
    </cfRule>
  </conditionalFormatting>
  <conditionalFormatting sqref="AC187:AD187">
    <cfRule type="containsText" dxfId="30" priority="1" operator="containsText" text="approved">
      <formula>NOT(ISERROR(SEARCH("approved",AC187)))</formula>
    </cfRule>
  </conditionalFormatting>
  <conditionalFormatting sqref="AG1:AL14 AG16:AL21 AG23:AK23 AG24:AL51 AG52:AJ52 AG53:AL73 AG74:AJ78 AG79:AL106 AG107:AJ107 AL107 AG108:AL186 AG188:AK188 AG189:AL201 AG202:AK203 AG204:AL209 AG210:AJ210 AG211:AL311 AG312:AK323">
    <cfRule type="containsText" dxfId="29" priority="12" operator="containsText" text="approved">
      <formula>NOT(ISERROR(SEARCH("approved",AG1)))</formula>
    </cfRule>
  </conditionalFormatting>
  <conditionalFormatting sqref="AL52">
    <cfRule type="containsText" dxfId="28" priority="8" operator="containsText" text="approved">
      <formula>NOT(ISERROR(SEARCH("approved",AL52)))</formula>
    </cfRule>
  </conditionalFormatting>
  <conditionalFormatting sqref="AL74:AL75">
    <cfRule type="containsText" dxfId="27" priority="6" operator="containsText" text="approved">
      <formula>NOT(ISERROR(SEARCH("approved",AL74)))</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1E320-1B58-453F-9C09-B8E03FBBB08D}">
  <sheetPr>
    <pageSetUpPr fitToPage="1"/>
  </sheetPr>
  <dimension ref="A1:AR352"/>
  <sheetViews>
    <sheetView zoomScale="85" zoomScaleNormal="85" workbookViewId="0">
      <pane ySplit="15" topLeftCell="A24" activePane="bottomLeft" state="frozen"/>
      <selection pane="bottomLeft" activeCell="G323" sqref="G323"/>
    </sheetView>
  </sheetViews>
  <sheetFormatPr defaultColWidth="13.28515625" defaultRowHeight="15"/>
  <cols>
    <col min="1" max="1" width="17.7109375" style="250" bestFit="1" customWidth="1"/>
    <col min="2" max="3" width="8.7109375" style="250" bestFit="1" customWidth="1"/>
    <col min="4" max="4" width="9.28515625" style="250" bestFit="1" customWidth="1"/>
    <col min="5" max="5" width="10.7109375" style="250" bestFit="1" customWidth="1"/>
    <col min="6" max="6" width="12.42578125" style="250" customWidth="1"/>
    <col min="7" max="7" width="41.5703125" style="430" customWidth="1"/>
    <col min="8" max="8" width="94.28515625" style="430" customWidth="1"/>
    <col min="9" max="10" width="27.140625" style="430" customWidth="1"/>
    <col min="11" max="11" width="34.42578125" style="430" customWidth="1"/>
    <col min="12" max="13" width="10.85546875" style="250" bestFit="1" customWidth="1"/>
    <col min="14" max="15" width="12.140625" style="250" customWidth="1"/>
    <col min="16" max="16" width="10.28515625" style="430" customWidth="1"/>
    <col min="17" max="17" width="13.85546875" style="416" customWidth="1"/>
    <col min="18" max="18" width="8.7109375" style="431" hidden="1" customWidth="1"/>
    <col min="19" max="19" width="12.28515625" style="416" customWidth="1"/>
    <col min="20" max="20" width="12.28515625" style="416" bestFit="1" customWidth="1"/>
    <col min="21" max="21" width="12.42578125" style="416" bestFit="1" customWidth="1"/>
    <col min="22" max="22" width="12.42578125" style="416" customWidth="1"/>
    <col min="23" max="23" width="11.85546875" style="451" customWidth="1"/>
    <col min="24" max="24" width="7.140625" style="416" hidden="1" customWidth="1"/>
    <col min="25" max="25" width="8.28515625" style="250" hidden="1" customWidth="1"/>
    <col min="26" max="26" width="17.7109375" style="430" customWidth="1"/>
    <col min="27" max="27" width="9.28515625" style="430" customWidth="1"/>
    <col min="28" max="28" width="9.7109375" style="430" customWidth="1"/>
    <col min="29" max="29" width="9.28515625" style="430" customWidth="1"/>
    <col min="30" max="30" width="9.7109375" style="430" customWidth="1"/>
    <col min="31" max="31" width="18.5703125" style="430" customWidth="1"/>
    <col min="32" max="33" width="9.28515625" style="250" customWidth="1"/>
    <col min="34" max="34" width="12.140625" style="250" customWidth="1"/>
    <col min="35" max="35" width="12.140625" style="250" hidden="1" customWidth="1"/>
    <col min="36" max="36" width="9.42578125" style="250" hidden="1" customWidth="1"/>
    <col min="37" max="37" width="9.28515625" style="250" customWidth="1"/>
    <col min="38" max="39" width="9.28515625" style="250" hidden="1" customWidth="1"/>
    <col min="40" max="40" width="15" style="250" hidden="1" customWidth="1"/>
    <col min="41" max="41" width="63.140625" style="430" customWidth="1"/>
    <col min="42" max="16384" width="13.28515625" style="250"/>
  </cols>
  <sheetData>
    <row r="1" spans="1:42" hidden="1">
      <c r="B1" s="599" t="s">
        <v>1779</v>
      </c>
      <c r="C1" s="599"/>
      <c r="D1" s="599"/>
      <c r="E1" s="599"/>
      <c r="F1" s="599"/>
      <c r="G1" s="599"/>
      <c r="H1" s="599"/>
      <c r="I1" s="599"/>
      <c r="J1" s="599"/>
      <c r="K1" s="599"/>
      <c r="L1" s="599"/>
      <c r="M1" s="599"/>
      <c r="N1" s="599"/>
      <c r="O1" s="599"/>
    </row>
    <row r="2" spans="1:42" hidden="1">
      <c r="B2" s="595" t="s">
        <v>1186</v>
      </c>
      <c r="C2" s="595"/>
      <c r="D2" s="595"/>
      <c r="E2" s="595"/>
      <c r="F2" s="595"/>
      <c r="G2" s="596" t="s">
        <v>1780</v>
      </c>
      <c r="H2" s="596"/>
      <c r="I2" s="596"/>
      <c r="J2" s="596"/>
      <c r="K2" s="596"/>
      <c r="L2" s="596"/>
      <c r="M2" s="596"/>
      <c r="N2" s="596"/>
      <c r="O2" s="596"/>
    </row>
    <row r="3" spans="1:42" hidden="1">
      <c r="B3" s="597" t="s">
        <v>1781</v>
      </c>
      <c r="C3" s="597"/>
      <c r="D3" s="597"/>
      <c r="E3" s="597"/>
      <c r="F3" s="597"/>
      <c r="G3" s="598" t="s">
        <v>1782</v>
      </c>
      <c r="H3" s="598"/>
      <c r="I3" s="598"/>
      <c r="J3" s="598"/>
      <c r="K3" s="598"/>
      <c r="L3" s="598"/>
      <c r="M3" s="598"/>
      <c r="N3" s="598"/>
      <c r="O3" s="598"/>
    </row>
    <row r="4" spans="1:42" hidden="1">
      <c r="B4" s="595" t="s">
        <v>1188</v>
      </c>
      <c r="C4" s="595"/>
      <c r="D4" s="595"/>
      <c r="E4" s="595"/>
      <c r="F4" s="595"/>
      <c r="G4" s="596" t="s">
        <v>1783</v>
      </c>
      <c r="H4" s="596"/>
      <c r="I4" s="596"/>
      <c r="J4" s="596"/>
      <c r="K4" s="596"/>
      <c r="L4" s="596"/>
      <c r="M4" s="596"/>
      <c r="N4" s="596"/>
      <c r="O4" s="596"/>
    </row>
    <row r="5" spans="1:42" hidden="1">
      <c r="B5" s="597" t="s">
        <v>1784</v>
      </c>
      <c r="C5" s="597"/>
      <c r="D5" s="597"/>
      <c r="E5" s="597"/>
      <c r="F5" s="597"/>
      <c r="G5" s="598" t="s">
        <v>1785</v>
      </c>
      <c r="H5" s="598"/>
      <c r="I5" s="598"/>
      <c r="J5" s="598"/>
      <c r="K5" s="598"/>
      <c r="L5" s="598"/>
      <c r="M5" s="598"/>
      <c r="N5" s="598"/>
      <c r="O5" s="598"/>
    </row>
    <row r="6" spans="1:42" hidden="1">
      <c r="B6" s="595" t="s">
        <v>1786</v>
      </c>
      <c r="C6" s="595"/>
      <c r="D6" s="595"/>
      <c r="E6" s="595"/>
      <c r="F6" s="595"/>
      <c r="G6" s="596" t="s">
        <v>1787</v>
      </c>
      <c r="H6" s="596"/>
      <c r="I6" s="596"/>
      <c r="J6" s="596"/>
      <c r="K6" s="596"/>
      <c r="L6" s="596"/>
      <c r="M6" s="596"/>
      <c r="N6" s="596"/>
      <c r="O6" s="596"/>
    </row>
    <row r="7" spans="1:42" hidden="1">
      <c r="B7" s="597" t="s">
        <v>1788</v>
      </c>
      <c r="C7" s="597"/>
      <c r="D7" s="597"/>
      <c r="E7" s="597"/>
      <c r="F7" s="597"/>
      <c r="G7" s="598" t="s">
        <v>1789</v>
      </c>
      <c r="H7" s="598"/>
      <c r="I7" s="598"/>
      <c r="J7" s="598"/>
      <c r="K7" s="598"/>
      <c r="L7" s="598"/>
      <c r="M7" s="598"/>
      <c r="N7" s="598"/>
      <c r="O7" s="598"/>
    </row>
    <row r="8" spans="1:42" hidden="1">
      <c r="B8" s="595" t="s">
        <v>1790</v>
      </c>
      <c r="C8" s="595"/>
      <c r="D8" s="595"/>
      <c r="E8" s="595"/>
      <c r="F8" s="595"/>
      <c r="G8" s="596" t="s">
        <v>1791</v>
      </c>
      <c r="H8" s="596"/>
      <c r="I8" s="596"/>
      <c r="J8" s="596"/>
      <c r="K8" s="596"/>
      <c r="L8" s="596"/>
      <c r="M8" s="596"/>
      <c r="N8" s="596"/>
      <c r="O8" s="596"/>
    </row>
    <row r="9" spans="1:42" hidden="1">
      <c r="B9" s="597" t="s">
        <v>1792</v>
      </c>
      <c r="C9" s="597"/>
      <c r="D9" s="597"/>
      <c r="E9" s="597"/>
      <c r="F9" s="597"/>
      <c r="G9" s="598" t="s">
        <v>1793</v>
      </c>
      <c r="H9" s="598"/>
      <c r="I9" s="598"/>
      <c r="J9" s="598"/>
      <c r="K9" s="598"/>
      <c r="L9" s="598"/>
      <c r="M9" s="598"/>
      <c r="N9" s="598"/>
      <c r="O9" s="598"/>
    </row>
    <row r="10" spans="1:42" hidden="1">
      <c r="B10" s="595" t="s">
        <v>1187</v>
      </c>
      <c r="C10" s="595"/>
      <c r="D10" s="595"/>
      <c r="E10" s="595"/>
      <c r="F10" s="595"/>
      <c r="G10" s="596" t="s">
        <v>1794</v>
      </c>
      <c r="H10" s="596"/>
      <c r="I10" s="596"/>
      <c r="J10" s="596"/>
      <c r="K10" s="596"/>
      <c r="L10" s="596"/>
      <c r="M10" s="596"/>
      <c r="N10" s="596"/>
      <c r="O10" s="596"/>
    </row>
    <row r="11" spans="1:42" hidden="1">
      <c r="B11" s="597" t="s">
        <v>1795</v>
      </c>
      <c r="C11" s="597"/>
      <c r="D11" s="597"/>
      <c r="E11" s="597"/>
      <c r="F11" s="597"/>
      <c r="G11" s="598" t="s">
        <v>1796</v>
      </c>
      <c r="H11" s="598"/>
      <c r="I11" s="598"/>
      <c r="J11" s="598"/>
      <c r="K11" s="598"/>
      <c r="L11" s="598"/>
      <c r="M11" s="598"/>
      <c r="N11" s="598"/>
      <c r="O11" s="598"/>
    </row>
    <row r="12" spans="1:42" hidden="1">
      <c r="B12" s="595" t="s">
        <v>1484</v>
      </c>
      <c r="C12" s="595"/>
      <c r="D12" s="595"/>
      <c r="E12" s="595"/>
      <c r="F12" s="595"/>
      <c r="G12" s="596" t="s">
        <v>1797</v>
      </c>
      <c r="H12" s="596"/>
      <c r="I12" s="596"/>
      <c r="J12" s="596"/>
      <c r="K12" s="596"/>
      <c r="L12" s="596"/>
      <c r="M12" s="596"/>
      <c r="N12" s="596"/>
      <c r="O12" s="596"/>
    </row>
    <row r="13" spans="1:42" hidden="1">
      <c r="B13" s="597" t="s">
        <v>1798</v>
      </c>
      <c r="C13" s="597"/>
      <c r="D13" s="597"/>
      <c r="E13" s="597"/>
      <c r="F13" s="597"/>
      <c r="G13" s="598" t="s">
        <v>1799</v>
      </c>
      <c r="H13" s="598"/>
      <c r="I13" s="598"/>
      <c r="J13" s="598"/>
      <c r="K13" s="598"/>
      <c r="L13" s="598"/>
      <c r="M13" s="598"/>
      <c r="N13" s="598"/>
      <c r="O13" s="598"/>
    </row>
    <row r="14" spans="1:42" hidden="1">
      <c r="B14" s="595" t="s">
        <v>1800</v>
      </c>
      <c r="C14" s="595"/>
      <c r="D14" s="595"/>
      <c r="E14" s="595"/>
      <c r="F14" s="595"/>
      <c r="G14" s="596" t="s">
        <v>1801</v>
      </c>
      <c r="H14" s="596"/>
      <c r="I14" s="596"/>
      <c r="J14" s="596"/>
      <c r="K14" s="596"/>
      <c r="L14" s="596"/>
      <c r="M14" s="596"/>
      <c r="N14" s="596"/>
      <c r="O14" s="596"/>
    </row>
    <row r="15" spans="1:42" s="449" customFormat="1" ht="67.5" customHeight="1">
      <c r="A15" s="260" t="s">
        <v>1189</v>
      </c>
      <c r="B15" s="260" t="s">
        <v>1191</v>
      </c>
      <c r="C15" s="260" t="s">
        <v>1802</v>
      </c>
      <c r="D15" s="260" t="s">
        <v>1803</v>
      </c>
      <c r="E15" s="444" t="s">
        <v>277</v>
      </c>
      <c r="F15" s="260" t="s">
        <v>1804</v>
      </c>
      <c r="G15" s="260" t="s">
        <v>1805</v>
      </c>
      <c r="H15" s="261" t="s">
        <v>1806</v>
      </c>
      <c r="I15" s="261" t="s">
        <v>1807</v>
      </c>
      <c r="J15" s="261" t="s">
        <v>2902</v>
      </c>
      <c r="K15" s="280" t="s">
        <v>2900</v>
      </c>
      <c r="L15" s="261" t="s">
        <v>1808</v>
      </c>
      <c r="M15" s="445" t="s">
        <v>1809</v>
      </c>
      <c r="N15" s="261" t="s">
        <v>1810</v>
      </c>
      <c r="O15" s="261" t="s">
        <v>1811</v>
      </c>
      <c r="P15" s="260" t="s">
        <v>1812</v>
      </c>
      <c r="Q15" s="262" t="s">
        <v>1813</v>
      </c>
      <c r="R15" s="262" t="s">
        <v>1814</v>
      </c>
      <c r="S15" s="262" t="s">
        <v>1815</v>
      </c>
      <c r="T15" s="262" t="s">
        <v>1816</v>
      </c>
      <c r="U15" s="445" t="s">
        <v>2836</v>
      </c>
      <c r="V15" s="455" t="s">
        <v>2837</v>
      </c>
      <c r="W15" s="455" t="s">
        <v>2838</v>
      </c>
      <c r="X15" s="262" t="s">
        <v>1818</v>
      </c>
      <c r="Y15" s="260" t="s">
        <v>1819</v>
      </c>
      <c r="Z15" s="260" t="s">
        <v>1820</v>
      </c>
      <c r="AA15" s="260" t="s">
        <v>1821</v>
      </c>
      <c r="AB15" s="260" t="s">
        <v>1822</v>
      </c>
      <c r="AC15" s="260" t="s">
        <v>1823</v>
      </c>
      <c r="AD15" s="260" t="s">
        <v>1824</v>
      </c>
      <c r="AE15" s="260" t="s">
        <v>1825</v>
      </c>
      <c r="AF15" s="260" t="s">
        <v>1826</v>
      </c>
      <c r="AG15" s="260" t="s">
        <v>1827</v>
      </c>
      <c r="AH15" s="260" t="s">
        <v>1828</v>
      </c>
      <c r="AI15" s="260" t="s">
        <v>1829</v>
      </c>
      <c r="AJ15" s="446" t="s">
        <v>1830</v>
      </c>
      <c r="AK15" s="446" t="s">
        <v>1831</v>
      </c>
      <c r="AL15" s="446" t="s">
        <v>1832</v>
      </c>
      <c r="AM15" s="446" t="s">
        <v>1833</v>
      </c>
      <c r="AN15" s="444" t="s">
        <v>1704</v>
      </c>
      <c r="AO15" s="446" t="s">
        <v>288</v>
      </c>
      <c r="AP15" s="456" t="s">
        <v>2785</v>
      </c>
    </row>
    <row r="16" spans="1:42" hidden="1">
      <c r="B16" s="250">
        <v>200433</v>
      </c>
      <c r="C16" s="250">
        <v>31144</v>
      </c>
      <c r="D16" s="250">
        <v>51764</v>
      </c>
      <c r="E16" s="250">
        <v>0</v>
      </c>
      <c r="F16" s="250" t="s">
        <v>1834</v>
      </c>
      <c r="G16" s="250" t="s">
        <v>1835</v>
      </c>
      <c r="H16" s="250" t="s">
        <v>1836</v>
      </c>
      <c r="I16" s="250" t="s">
        <v>1354</v>
      </c>
      <c r="J16" s="250"/>
      <c r="K16" s="250"/>
      <c r="L16" s="415">
        <v>44561</v>
      </c>
      <c r="M16" s="415"/>
      <c r="N16" s="415">
        <v>43831</v>
      </c>
      <c r="O16" s="415">
        <v>42787</v>
      </c>
      <c r="P16" s="430" t="s">
        <v>1449</v>
      </c>
      <c r="Q16" s="416">
        <v>100000</v>
      </c>
      <c r="R16" s="431">
        <v>2017</v>
      </c>
      <c r="S16" s="416">
        <v>110381.289</v>
      </c>
      <c r="T16" s="416">
        <v>410000</v>
      </c>
      <c r="V16" s="416">
        <v>3.7143976457821579</v>
      </c>
      <c r="W16" s="451">
        <v>0</v>
      </c>
      <c r="X16" s="416">
        <v>0</v>
      </c>
      <c r="Z16" s="430" t="s">
        <v>1568</v>
      </c>
      <c r="AA16" s="430">
        <v>505600</v>
      </c>
      <c r="AB16" s="430" t="s">
        <v>1837</v>
      </c>
      <c r="AC16" s="430">
        <v>521071</v>
      </c>
      <c r="AD16" s="430" t="s">
        <v>1838</v>
      </c>
      <c r="AE16" s="430" t="s">
        <v>1839</v>
      </c>
      <c r="AF16" s="250">
        <v>138</v>
      </c>
      <c r="AK16" s="250" t="s">
        <v>1840</v>
      </c>
      <c r="AL16" s="250" t="s">
        <v>1840</v>
      </c>
      <c r="AP16" s="457"/>
    </row>
    <row r="17" spans="1:44" hidden="1">
      <c r="B17" s="250">
        <v>210545</v>
      </c>
      <c r="C17" s="250">
        <v>81550</v>
      </c>
      <c r="D17" s="250">
        <v>112435</v>
      </c>
      <c r="E17" s="250">
        <v>0</v>
      </c>
      <c r="F17" s="250" t="s">
        <v>1834</v>
      </c>
      <c r="G17" s="250" t="s">
        <v>1841</v>
      </c>
      <c r="H17" s="250" t="s">
        <v>1842</v>
      </c>
      <c r="I17" s="250" t="s">
        <v>1354</v>
      </c>
      <c r="J17" s="250"/>
      <c r="K17" s="250"/>
      <c r="L17" s="415">
        <v>44197</v>
      </c>
      <c r="M17" s="415"/>
      <c r="N17" s="415">
        <v>44197</v>
      </c>
      <c r="O17" s="415">
        <v>43787</v>
      </c>
      <c r="P17" s="430" t="s">
        <v>1578</v>
      </c>
      <c r="Q17" s="416">
        <v>1000000</v>
      </c>
      <c r="R17" s="431">
        <v>2020</v>
      </c>
      <c r="S17" s="416">
        <v>1025000</v>
      </c>
      <c r="T17" s="416">
        <v>1000000</v>
      </c>
      <c r="V17" s="416">
        <v>0.97560975609756095</v>
      </c>
      <c r="W17" s="451">
        <v>0</v>
      </c>
      <c r="X17" s="416">
        <v>0</v>
      </c>
      <c r="Z17" s="430" t="s">
        <v>1568</v>
      </c>
      <c r="AE17" s="430" t="s">
        <v>1843</v>
      </c>
      <c r="AF17" s="250">
        <v>138</v>
      </c>
      <c r="AK17" s="250" t="s">
        <v>1840</v>
      </c>
      <c r="AL17" s="250" t="s">
        <v>1840</v>
      </c>
      <c r="AP17" s="457"/>
    </row>
    <row r="18" spans="1:44" hidden="1">
      <c r="B18" s="250">
        <v>210586</v>
      </c>
      <c r="C18" s="250">
        <v>81553</v>
      </c>
      <c r="D18" s="250">
        <v>112443</v>
      </c>
      <c r="E18" s="250">
        <v>0</v>
      </c>
      <c r="F18" s="250" t="s">
        <v>1834</v>
      </c>
      <c r="G18" s="250" t="s">
        <v>1844</v>
      </c>
      <c r="H18" s="250" t="s">
        <v>1845</v>
      </c>
      <c r="I18" s="250" t="s">
        <v>1354</v>
      </c>
      <c r="J18" s="250"/>
      <c r="K18" s="250"/>
      <c r="L18" s="415">
        <v>46722</v>
      </c>
      <c r="M18" s="415"/>
      <c r="N18" s="415">
        <v>44562</v>
      </c>
      <c r="O18" s="415">
        <v>44152</v>
      </c>
      <c r="P18" s="430" t="s">
        <v>1676</v>
      </c>
      <c r="Q18" s="416">
        <v>10267390.810000001</v>
      </c>
      <c r="R18" s="431">
        <v>2021</v>
      </c>
      <c r="S18" s="416">
        <v>10524075.580250001</v>
      </c>
      <c r="T18" s="416">
        <v>10267390.810000001</v>
      </c>
      <c r="V18" s="416">
        <v>0.97560975609756095</v>
      </c>
      <c r="W18" s="451">
        <v>0</v>
      </c>
      <c r="X18" s="416">
        <v>0</v>
      </c>
      <c r="Z18" s="430" t="s">
        <v>1568</v>
      </c>
      <c r="AA18" s="430">
        <v>505602</v>
      </c>
      <c r="AB18" s="430" t="s">
        <v>1846</v>
      </c>
      <c r="AC18" s="430">
        <v>521044</v>
      </c>
      <c r="AD18" s="430" t="s">
        <v>1847</v>
      </c>
      <c r="AE18" s="430" t="s">
        <v>1848</v>
      </c>
      <c r="AF18" s="250">
        <v>138</v>
      </c>
      <c r="AK18" s="250" t="s">
        <v>1840</v>
      </c>
      <c r="AL18" s="250" t="s">
        <v>1840</v>
      </c>
      <c r="AP18" s="457"/>
    </row>
    <row r="19" spans="1:44" hidden="1">
      <c r="B19" s="250">
        <v>210543</v>
      </c>
      <c r="C19" s="250">
        <v>81557</v>
      </c>
      <c r="D19" s="250">
        <v>112451</v>
      </c>
      <c r="E19" s="250">
        <v>0</v>
      </c>
      <c r="F19" s="250" t="s">
        <v>1849</v>
      </c>
      <c r="G19" s="250" t="s">
        <v>1850</v>
      </c>
      <c r="H19" s="250" t="s">
        <v>1851</v>
      </c>
      <c r="I19" s="250" t="s">
        <v>1354</v>
      </c>
      <c r="J19" s="250"/>
      <c r="K19" s="250"/>
      <c r="L19" s="415">
        <v>45658</v>
      </c>
      <c r="M19" s="415"/>
      <c r="N19" s="415">
        <v>45658</v>
      </c>
      <c r="O19" s="415">
        <v>43787</v>
      </c>
      <c r="P19" s="430" t="s">
        <v>1578</v>
      </c>
      <c r="Q19" s="416">
        <v>462000</v>
      </c>
      <c r="R19" s="431">
        <v>2020</v>
      </c>
      <c r="S19" s="416">
        <v>485388.75</v>
      </c>
      <c r="T19" s="416">
        <v>726694</v>
      </c>
      <c r="V19" s="416">
        <v>1.4971381186729193</v>
      </c>
      <c r="W19" s="451">
        <v>0</v>
      </c>
      <c r="X19" s="416">
        <v>0</v>
      </c>
      <c r="Z19" s="430" t="s">
        <v>1591</v>
      </c>
      <c r="AA19" s="430">
        <v>531409</v>
      </c>
      <c r="AB19" s="430" t="s">
        <v>1852</v>
      </c>
      <c r="AC19" s="430">
        <v>531414</v>
      </c>
      <c r="AD19" s="430" t="s">
        <v>1853</v>
      </c>
      <c r="AE19" s="430" t="s">
        <v>1854</v>
      </c>
      <c r="AF19" s="250">
        <v>115</v>
      </c>
      <c r="AK19" s="250" t="s">
        <v>1840</v>
      </c>
      <c r="AL19" s="250" t="s">
        <v>1840</v>
      </c>
      <c r="AP19" s="457"/>
    </row>
    <row r="20" spans="1:44" hidden="1">
      <c r="B20" s="250">
        <v>210543</v>
      </c>
      <c r="C20" s="250">
        <v>81557</v>
      </c>
      <c r="D20" s="250">
        <v>112452</v>
      </c>
      <c r="E20" s="250">
        <v>0</v>
      </c>
      <c r="F20" s="250" t="s">
        <v>1849</v>
      </c>
      <c r="G20" s="250" t="s">
        <v>1850</v>
      </c>
      <c r="H20" s="250" t="s">
        <v>1855</v>
      </c>
      <c r="I20" s="250" t="s">
        <v>1354</v>
      </c>
      <c r="J20" s="250"/>
      <c r="K20" s="250"/>
      <c r="L20" s="415">
        <v>45658</v>
      </c>
      <c r="M20" s="415"/>
      <c r="N20" s="415">
        <v>45658</v>
      </c>
      <c r="O20" s="415">
        <v>43787</v>
      </c>
      <c r="P20" s="430" t="s">
        <v>1578</v>
      </c>
      <c r="Q20" s="416">
        <v>1633500</v>
      </c>
      <c r="R20" s="431">
        <v>2020</v>
      </c>
      <c r="S20" s="416">
        <v>1716195.9375</v>
      </c>
      <c r="T20" s="416">
        <v>437574</v>
      </c>
      <c r="V20" s="416">
        <v>0.2549673906333903</v>
      </c>
      <c r="W20" s="451">
        <v>0</v>
      </c>
      <c r="X20" s="416">
        <v>0</v>
      </c>
      <c r="Z20" s="430" t="s">
        <v>1591</v>
      </c>
      <c r="AA20" s="430">
        <v>531432</v>
      </c>
      <c r="AB20" s="430" t="s">
        <v>1856</v>
      </c>
      <c r="AC20" s="430">
        <v>531433</v>
      </c>
      <c r="AD20" s="430" t="s">
        <v>1857</v>
      </c>
      <c r="AE20" s="430" t="s">
        <v>1858</v>
      </c>
      <c r="AF20" s="250">
        <v>115</v>
      </c>
      <c r="AK20" s="250" t="s">
        <v>1840</v>
      </c>
      <c r="AL20" s="250" t="s">
        <v>1840</v>
      </c>
      <c r="AP20" s="457"/>
    </row>
    <row r="21" spans="1:44" hidden="1">
      <c r="B21" s="250">
        <v>210543</v>
      </c>
      <c r="C21" s="250">
        <v>81557</v>
      </c>
      <c r="D21" s="250">
        <v>112453</v>
      </c>
      <c r="E21" s="250">
        <v>0</v>
      </c>
      <c r="F21" s="250" t="s">
        <v>1849</v>
      </c>
      <c r="G21" s="250" t="s">
        <v>1850</v>
      </c>
      <c r="H21" s="250" t="s">
        <v>1859</v>
      </c>
      <c r="I21" s="250" t="s">
        <v>1354</v>
      </c>
      <c r="J21" s="250"/>
      <c r="K21" s="250"/>
      <c r="L21" s="415">
        <v>45658</v>
      </c>
      <c r="M21" s="415"/>
      <c r="N21" s="415">
        <v>45658</v>
      </c>
      <c r="O21" s="415">
        <v>43787</v>
      </c>
      <c r="P21" s="430" t="s">
        <v>1578</v>
      </c>
      <c r="Q21" s="416">
        <v>1556500</v>
      </c>
      <c r="R21" s="431">
        <v>2020</v>
      </c>
      <c r="S21" s="416">
        <v>1635297.8125</v>
      </c>
      <c r="T21" s="416">
        <v>467574</v>
      </c>
      <c r="V21" s="416">
        <v>0.28592590072947338</v>
      </c>
      <c r="W21" s="451">
        <v>0</v>
      </c>
      <c r="X21" s="416">
        <v>0</v>
      </c>
      <c r="Z21" s="430" t="s">
        <v>1591</v>
      </c>
      <c r="AA21" s="430">
        <v>531433</v>
      </c>
      <c r="AB21" s="430" t="s">
        <v>1857</v>
      </c>
      <c r="AC21" s="430">
        <v>531464</v>
      </c>
      <c r="AD21" s="430" t="s">
        <v>1860</v>
      </c>
      <c r="AE21" s="430" t="s">
        <v>1861</v>
      </c>
      <c r="AF21" s="250">
        <v>115</v>
      </c>
      <c r="AK21" s="250" t="s">
        <v>1840</v>
      </c>
      <c r="AL21" s="250" t="s">
        <v>1840</v>
      </c>
      <c r="AP21" s="457"/>
    </row>
    <row r="22" spans="1:44" customFormat="1" ht="17.45" customHeight="1">
      <c r="A22" s="250" t="s">
        <v>482</v>
      </c>
      <c r="B22" s="250">
        <v>200386</v>
      </c>
      <c r="C22" s="250">
        <v>31057</v>
      </c>
      <c r="D22" s="250">
        <v>51560</v>
      </c>
      <c r="E22" s="442" t="s">
        <v>1218</v>
      </c>
      <c r="F22" s="250" t="s">
        <v>1219</v>
      </c>
      <c r="G22" s="430" t="s">
        <v>1520</v>
      </c>
      <c r="H22" s="430" t="s">
        <v>1233</v>
      </c>
      <c r="I22" s="430" t="s">
        <v>1222</v>
      </c>
      <c r="J22" s="430"/>
      <c r="K22" s="442" t="s">
        <v>1761</v>
      </c>
      <c r="L22" s="415">
        <v>44885</v>
      </c>
      <c r="M22" s="432">
        <v>45460</v>
      </c>
      <c r="N22" s="415">
        <v>42887</v>
      </c>
      <c r="O22" s="415">
        <v>42507</v>
      </c>
      <c r="P22" s="430" t="s">
        <v>1216</v>
      </c>
      <c r="Q22" s="416">
        <v>21668581.75</v>
      </c>
      <c r="R22" s="431">
        <v>2016</v>
      </c>
      <c r="S22" s="416">
        <v>25128911.676206999</v>
      </c>
      <c r="T22" s="416">
        <v>20759228</v>
      </c>
      <c r="U22" s="433">
        <v>23949446</v>
      </c>
      <c r="V22" s="475">
        <v>0.82610931454129066</v>
      </c>
      <c r="W22" s="475">
        <v>0.95306339998306566</v>
      </c>
      <c r="X22" s="416">
        <v>0</v>
      </c>
      <c r="Y22" s="250"/>
      <c r="Z22" s="430" t="s">
        <v>2440</v>
      </c>
      <c r="AA22" s="430">
        <v>510882</v>
      </c>
      <c r="AB22" s="430" t="s">
        <v>1234</v>
      </c>
      <c r="AC22" s="430">
        <v>510885</v>
      </c>
      <c r="AD22" s="430" t="s">
        <v>1230</v>
      </c>
      <c r="AE22" s="430" t="s">
        <v>1235</v>
      </c>
      <c r="AF22" s="250">
        <v>69</v>
      </c>
      <c r="AG22" s="250"/>
      <c r="AH22" s="250"/>
      <c r="AI22" s="250"/>
      <c r="AJ22" s="250" t="s">
        <v>1564</v>
      </c>
      <c r="AK22" s="250" t="s">
        <v>1564</v>
      </c>
      <c r="AL22" s="250"/>
      <c r="AM22" s="250" t="s">
        <v>1564</v>
      </c>
      <c r="AN22" s="434" t="s">
        <v>1862</v>
      </c>
      <c r="AO22" s="435" t="s">
        <v>2839</v>
      </c>
      <c r="AP22" s="460" t="s">
        <v>2787</v>
      </c>
    </row>
    <row r="23" spans="1:44">
      <c r="A23" s="450" t="s">
        <v>2745</v>
      </c>
      <c r="B23" s="250">
        <v>210611</v>
      </c>
      <c r="C23" s="250">
        <v>81474</v>
      </c>
      <c r="D23" s="250">
        <v>112307</v>
      </c>
      <c r="E23" s="442" t="s">
        <v>2734</v>
      </c>
      <c r="F23" s="250" t="s">
        <v>1219</v>
      </c>
      <c r="G23" s="430" t="s">
        <v>1715</v>
      </c>
      <c r="H23" s="430" t="s">
        <v>1716</v>
      </c>
      <c r="I23" s="430" t="s">
        <v>1386</v>
      </c>
      <c r="K23" s="442" t="s">
        <v>1760</v>
      </c>
      <c r="L23" s="415">
        <v>45700</v>
      </c>
      <c r="M23" s="432">
        <v>45961</v>
      </c>
      <c r="N23" s="415">
        <v>45061</v>
      </c>
      <c r="O23" s="415">
        <v>44333</v>
      </c>
      <c r="P23" s="430" t="s">
        <v>1717</v>
      </c>
      <c r="Q23" s="416">
        <v>9453182</v>
      </c>
      <c r="R23" s="431">
        <v>2021</v>
      </c>
      <c r="S23" s="416">
        <v>10180043</v>
      </c>
      <c r="T23" s="416">
        <v>25800000</v>
      </c>
      <c r="U23" s="433">
        <v>42264206</v>
      </c>
      <c r="V23" s="475">
        <v>2.5343704343881455</v>
      </c>
      <c r="W23" s="475">
        <v>4.1516726402825608</v>
      </c>
      <c r="X23" s="416">
        <v>0</v>
      </c>
      <c r="Z23" s="430" t="s">
        <v>1568</v>
      </c>
      <c r="AE23" s="430" t="s">
        <v>1718</v>
      </c>
      <c r="AF23" s="437">
        <v>345</v>
      </c>
      <c r="AG23" s="437"/>
      <c r="AH23" s="437"/>
      <c r="AK23" s="250" t="s">
        <v>1564</v>
      </c>
      <c r="AO23" s="435" t="s">
        <v>2840</v>
      </c>
      <c r="AP23" s="460"/>
      <c r="AR23" s="476"/>
    </row>
    <row r="24" spans="1:44">
      <c r="C24" s="250">
        <v>81483</v>
      </c>
      <c r="D24" s="250">
        <v>112331</v>
      </c>
      <c r="E24" s="430" t="s">
        <v>1864</v>
      </c>
      <c r="F24" s="250" t="s">
        <v>1219</v>
      </c>
      <c r="G24" s="430" t="s">
        <v>1720</v>
      </c>
      <c r="H24" s="461" t="s">
        <v>1721</v>
      </c>
      <c r="I24" s="430" t="s">
        <v>1386</v>
      </c>
      <c r="K24" s="442" t="s">
        <v>2901</v>
      </c>
      <c r="L24" s="415">
        <v>45565</v>
      </c>
      <c r="M24" s="436">
        <v>45536</v>
      </c>
      <c r="P24" s="430" t="s">
        <v>1590</v>
      </c>
      <c r="T24" s="416">
        <v>1175646</v>
      </c>
      <c r="U24" s="433"/>
      <c r="V24" s="451" t="e">
        <v>#DIV/0!</v>
      </c>
      <c r="W24" s="475" t="e">
        <v>#DIV/0!</v>
      </c>
      <c r="X24" s="416">
        <v>0</v>
      </c>
      <c r="Z24" s="430" t="s">
        <v>1584</v>
      </c>
      <c r="AE24" s="430" t="s">
        <v>1723</v>
      </c>
      <c r="AF24" s="437">
        <v>138</v>
      </c>
      <c r="AG24" s="437">
        <v>0.04</v>
      </c>
      <c r="AH24" s="437"/>
      <c r="AK24" s="250" t="s">
        <v>1840</v>
      </c>
      <c r="AL24" s="250" t="s">
        <v>1840</v>
      </c>
      <c r="AM24" s="250" t="s">
        <v>1564</v>
      </c>
      <c r="AO24" s="430" t="s">
        <v>1865</v>
      </c>
      <c r="AP24" s="460" t="s">
        <v>2789</v>
      </c>
    </row>
    <row r="25" spans="1:44" hidden="1">
      <c r="B25" s="250">
        <v>210540</v>
      </c>
      <c r="C25" s="250">
        <v>81561</v>
      </c>
      <c r="D25" s="250">
        <v>112504</v>
      </c>
      <c r="E25" s="250">
        <v>0</v>
      </c>
      <c r="F25" s="250" t="s">
        <v>1866</v>
      </c>
      <c r="G25" s="250" t="s">
        <v>1637</v>
      </c>
      <c r="H25" s="250" t="s">
        <v>1867</v>
      </c>
      <c r="I25" s="250" t="s">
        <v>1354</v>
      </c>
      <c r="J25" s="250"/>
      <c r="K25" s="250"/>
      <c r="L25" s="415">
        <v>45292</v>
      </c>
      <c r="M25" s="436"/>
      <c r="N25" s="415">
        <v>46023</v>
      </c>
      <c r="O25" s="415">
        <v>43787</v>
      </c>
      <c r="P25" s="430" t="s">
        <v>1578</v>
      </c>
      <c r="Q25" s="416">
        <v>4139615</v>
      </c>
      <c r="R25" s="431">
        <v>2020</v>
      </c>
      <c r="S25" s="416">
        <v>4349183.0093750004</v>
      </c>
      <c r="T25" s="416">
        <v>4139615</v>
      </c>
      <c r="U25" s="433"/>
      <c r="V25" s="416">
        <v>0.95181439619274233</v>
      </c>
      <c r="W25" s="451">
        <v>0</v>
      </c>
      <c r="X25" s="416">
        <v>0</v>
      </c>
      <c r="Z25" s="430" t="s">
        <v>1591</v>
      </c>
      <c r="AE25" s="430" t="s">
        <v>1868</v>
      </c>
      <c r="AF25" s="250">
        <v>345</v>
      </c>
      <c r="AK25" s="250" t="s">
        <v>1840</v>
      </c>
      <c r="AL25" s="250" t="s">
        <v>1840</v>
      </c>
      <c r="AP25" s="460"/>
    </row>
    <row r="26" spans="1:44" hidden="1">
      <c r="B26" s="250">
        <v>210592</v>
      </c>
      <c r="C26" s="250">
        <v>81547</v>
      </c>
      <c r="D26" s="250">
        <v>112509</v>
      </c>
      <c r="E26" s="250">
        <v>0</v>
      </c>
      <c r="F26" s="250" t="s">
        <v>1869</v>
      </c>
      <c r="G26" s="250" t="s">
        <v>1870</v>
      </c>
      <c r="H26" s="250" t="s">
        <v>1871</v>
      </c>
      <c r="I26" s="250" t="s">
        <v>1354</v>
      </c>
      <c r="J26" s="250"/>
      <c r="K26" s="250"/>
      <c r="L26" s="415">
        <v>46022</v>
      </c>
      <c r="M26" s="436"/>
      <c r="N26" s="415">
        <v>46023</v>
      </c>
      <c r="O26" s="415">
        <v>44217</v>
      </c>
      <c r="P26" s="430" t="s">
        <v>1578</v>
      </c>
      <c r="Q26" s="416">
        <v>11618029</v>
      </c>
      <c r="R26" s="431">
        <v>2021</v>
      </c>
      <c r="S26" s="416">
        <v>11908479.725</v>
      </c>
      <c r="T26" s="416">
        <v>12217322</v>
      </c>
      <c r="U26" s="433"/>
      <c r="V26" s="416">
        <v>1.0259346517886438</v>
      </c>
      <c r="W26" s="451">
        <v>0</v>
      </c>
      <c r="X26" s="416">
        <v>0</v>
      </c>
      <c r="Z26" s="430" t="s">
        <v>1591</v>
      </c>
      <c r="AE26" s="430" t="s">
        <v>1872</v>
      </c>
      <c r="AF26" s="250">
        <v>345</v>
      </c>
      <c r="AK26" s="250" t="s">
        <v>1840</v>
      </c>
      <c r="AL26" s="250" t="s">
        <v>1840</v>
      </c>
      <c r="AP26" s="460"/>
    </row>
    <row r="27" spans="1:44" hidden="1">
      <c r="B27" s="250">
        <v>210586</v>
      </c>
      <c r="C27" s="250">
        <v>81617</v>
      </c>
      <c r="D27" s="250">
        <v>122577</v>
      </c>
      <c r="E27" s="250">
        <v>0</v>
      </c>
      <c r="F27" s="250" t="s">
        <v>1834</v>
      </c>
      <c r="G27" s="250" t="s">
        <v>1873</v>
      </c>
      <c r="H27" s="250" t="s">
        <v>1874</v>
      </c>
      <c r="I27" s="250" t="s">
        <v>1354</v>
      </c>
      <c r="J27" s="250"/>
      <c r="K27" s="250"/>
      <c r="L27" s="415">
        <v>44927</v>
      </c>
      <c r="M27" s="436"/>
      <c r="N27" s="415">
        <v>44927</v>
      </c>
      <c r="O27" s="415">
        <v>44152</v>
      </c>
      <c r="P27" s="430" t="s">
        <v>1676</v>
      </c>
      <c r="Q27" s="416">
        <v>2850000</v>
      </c>
      <c r="R27" s="431">
        <v>2020</v>
      </c>
      <c r="S27" s="416">
        <v>2994281.25</v>
      </c>
      <c r="T27" s="416">
        <v>5750000</v>
      </c>
      <c r="U27" s="433"/>
      <c r="V27" s="416">
        <v>1.920327290564305</v>
      </c>
      <c r="W27" s="451">
        <v>0</v>
      </c>
      <c r="X27" s="416">
        <v>0</v>
      </c>
      <c r="Z27" s="430" t="s">
        <v>1591</v>
      </c>
      <c r="AA27" s="430">
        <v>515802</v>
      </c>
      <c r="AB27" s="430" t="s">
        <v>1875</v>
      </c>
      <c r="AC27" s="430">
        <v>520814</v>
      </c>
      <c r="AD27" s="430" t="s">
        <v>1876</v>
      </c>
      <c r="AE27" s="430" t="s">
        <v>1877</v>
      </c>
      <c r="AF27" s="250">
        <v>138</v>
      </c>
      <c r="AH27" s="250">
        <v>5.07</v>
      </c>
      <c r="AK27" s="250" t="s">
        <v>1840</v>
      </c>
      <c r="AL27" s="250" t="s">
        <v>1840</v>
      </c>
      <c r="AP27" s="460"/>
    </row>
    <row r="28" spans="1:44" hidden="1">
      <c r="B28" s="250">
        <v>210626</v>
      </c>
      <c r="C28" s="250">
        <v>81547</v>
      </c>
      <c r="D28" s="250">
        <v>122598</v>
      </c>
      <c r="E28" s="250">
        <v>0</v>
      </c>
      <c r="F28" s="250" t="s">
        <v>1878</v>
      </c>
      <c r="G28" s="250" t="s">
        <v>1870</v>
      </c>
      <c r="H28" s="250" t="s">
        <v>1879</v>
      </c>
      <c r="I28" s="250" t="s">
        <v>1354</v>
      </c>
      <c r="J28" s="250"/>
      <c r="K28" s="250"/>
      <c r="L28" s="415">
        <v>45658</v>
      </c>
      <c r="M28" s="436"/>
      <c r="N28" s="415">
        <v>46023</v>
      </c>
      <c r="O28" s="415">
        <v>44533</v>
      </c>
      <c r="P28" s="430" t="s">
        <v>1578</v>
      </c>
      <c r="Q28" s="416">
        <v>85168938</v>
      </c>
      <c r="R28" s="431">
        <v>2021</v>
      </c>
      <c r="S28" s="416">
        <v>87298161.450000003</v>
      </c>
      <c r="T28" s="416">
        <v>85168938</v>
      </c>
      <c r="U28" s="433"/>
      <c r="V28" s="416">
        <v>0.97560975609756095</v>
      </c>
      <c r="W28" s="451">
        <v>0</v>
      </c>
      <c r="X28" s="416">
        <v>0</v>
      </c>
      <c r="Z28" s="430" t="s">
        <v>1591</v>
      </c>
      <c r="AE28" s="430" t="s">
        <v>1880</v>
      </c>
      <c r="AF28" s="250">
        <v>345</v>
      </c>
      <c r="AK28" s="250" t="s">
        <v>1840</v>
      </c>
      <c r="AL28" s="250" t="s">
        <v>1840</v>
      </c>
      <c r="AP28" s="460"/>
    </row>
    <row r="29" spans="1:44" hidden="1">
      <c r="B29" s="250">
        <v>210578</v>
      </c>
      <c r="C29" s="250">
        <v>81675</v>
      </c>
      <c r="D29" s="250">
        <v>122717</v>
      </c>
      <c r="E29" s="250">
        <v>0</v>
      </c>
      <c r="F29" s="250" t="s">
        <v>1881</v>
      </c>
      <c r="G29" s="250" t="s">
        <v>1882</v>
      </c>
      <c r="H29" s="250" t="s">
        <v>1883</v>
      </c>
      <c r="I29" s="250" t="s">
        <v>1354</v>
      </c>
      <c r="J29" s="250"/>
      <c r="K29" s="250"/>
      <c r="L29" s="415">
        <v>44774</v>
      </c>
      <c r="M29" s="436"/>
      <c r="N29" s="415">
        <v>44562</v>
      </c>
      <c r="O29" s="415">
        <v>44152</v>
      </c>
      <c r="P29" s="430" t="s">
        <v>1676</v>
      </c>
      <c r="Q29" s="416">
        <v>374400</v>
      </c>
      <c r="R29" s="431">
        <v>2021</v>
      </c>
      <c r="S29" s="416">
        <v>383760</v>
      </c>
      <c r="T29" s="416">
        <v>374400</v>
      </c>
      <c r="U29" s="433"/>
      <c r="V29" s="416">
        <v>0.97560975609756095</v>
      </c>
      <c r="W29" s="451">
        <v>0</v>
      </c>
      <c r="X29" s="416">
        <v>0</v>
      </c>
      <c r="Z29" s="430" t="s">
        <v>1568</v>
      </c>
      <c r="AA29" s="430">
        <v>512650</v>
      </c>
      <c r="AB29" s="430" t="s">
        <v>1884</v>
      </c>
      <c r="AE29" s="430" t="s">
        <v>1885</v>
      </c>
      <c r="AF29" s="250" t="s">
        <v>1886</v>
      </c>
      <c r="AK29" s="250" t="s">
        <v>1840</v>
      </c>
      <c r="AL29" s="250" t="s">
        <v>1840</v>
      </c>
      <c r="AP29" s="460"/>
    </row>
    <row r="30" spans="1:44" hidden="1">
      <c r="B30" s="250">
        <v>210578</v>
      </c>
      <c r="C30" s="250">
        <v>81675</v>
      </c>
      <c r="D30" s="250">
        <v>122718</v>
      </c>
      <c r="E30" s="250">
        <v>0</v>
      </c>
      <c r="F30" s="250" t="s">
        <v>1881</v>
      </c>
      <c r="G30" s="250" t="s">
        <v>1882</v>
      </c>
      <c r="H30" s="250" t="s">
        <v>1887</v>
      </c>
      <c r="I30" s="250" t="s">
        <v>1354</v>
      </c>
      <c r="J30" s="250"/>
      <c r="K30" s="250"/>
      <c r="L30" s="415">
        <v>44774</v>
      </c>
      <c r="M30" s="436"/>
      <c r="N30" s="415">
        <v>44562</v>
      </c>
      <c r="O30" s="415">
        <v>44152</v>
      </c>
      <c r="P30" s="430" t="s">
        <v>1676</v>
      </c>
      <c r="Q30" s="416">
        <v>453000</v>
      </c>
      <c r="R30" s="431">
        <v>2021</v>
      </c>
      <c r="S30" s="416">
        <v>464325</v>
      </c>
      <c r="T30" s="416">
        <v>453000</v>
      </c>
      <c r="U30" s="433"/>
      <c r="V30" s="416">
        <v>0.97560975609756095</v>
      </c>
      <c r="W30" s="451">
        <v>0</v>
      </c>
      <c r="X30" s="416">
        <v>0</v>
      </c>
      <c r="Z30" s="430" t="s">
        <v>1568</v>
      </c>
      <c r="AA30" s="430">
        <v>512650</v>
      </c>
      <c r="AB30" s="430" t="s">
        <v>1884</v>
      </c>
      <c r="AC30" s="430">
        <v>512650</v>
      </c>
      <c r="AD30" s="430" t="s">
        <v>1884</v>
      </c>
      <c r="AE30" s="430" t="s">
        <v>1888</v>
      </c>
      <c r="AF30" s="250" t="s">
        <v>1634</v>
      </c>
      <c r="AK30" s="250" t="s">
        <v>1840</v>
      </c>
      <c r="AL30" s="250" t="s">
        <v>1840</v>
      </c>
      <c r="AP30" s="460"/>
    </row>
    <row r="31" spans="1:44" hidden="1">
      <c r="B31" s="250">
        <v>210586</v>
      </c>
      <c r="C31" s="250">
        <v>81679</v>
      </c>
      <c r="D31" s="250">
        <v>122722</v>
      </c>
      <c r="E31" s="250">
        <v>0</v>
      </c>
      <c r="F31" s="250" t="s">
        <v>1834</v>
      </c>
      <c r="G31" s="250" t="s">
        <v>1889</v>
      </c>
      <c r="H31" s="250" t="s">
        <v>1890</v>
      </c>
      <c r="I31" s="250" t="s">
        <v>1354</v>
      </c>
      <c r="J31" s="250"/>
      <c r="K31" s="250"/>
      <c r="L31" s="415">
        <v>46022</v>
      </c>
      <c r="M31" s="436"/>
      <c r="N31" s="415">
        <v>44562</v>
      </c>
      <c r="O31" s="415">
        <v>44152</v>
      </c>
      <c r="P31" s="430" t="s">
        <v>1676</v>
      </c>
      <c r="Q31" s="416">
        <v>910000</v>
      </c>
      <c r="R31" s="431">
        <v>2021</v>
      </c>
      <c r="S31" s="416">
        <v>932750</v>
      </c>
      <c r="T31" s="416">
        <v>910000</v>
      </c>
      <c r="U31" s="433"/>
      <c r="V31" s="416">
        <v>0.97560975609756095</v>
      </c>
      <c r="W31" s="451">
        <v>0</v>
      </c>
      <c r="X31" s="416">
        <v>0</v>
      </c>
      <c r="Z31" s="430" t="s">
        <v>1568</v>
      </c>
      <c r="AA31" s="430">
        <v>520882</v>
      </c>
      <c r="AB31" s="430" t="s">
        <v>1891</v>
      </c>
      <c r="AC31" s="430">
        <v>521016</v>
      </c>
      <c r="AD31" s="430" t="s">
        <v>1892</v>
      </c>
      <c r="AE31" s="430" t="s">
        <v>1893</v>
      </c>
      <c r="AK31" s="250" t="s">
        <v>1840</v>
      </c>
      <c r="AL31" s="250" t="s">
        <v>1840</v>
      </c>
      <c r="AP31" s="460"/>
    </row>
    <row r="32" spans="1:44" hidden="1">
      <c r="B32" s="250">
        <v>210650</v>
      </c>
      <c r="C32" s="250">
        <v>81691</v>
      </c>
      <c r="D32" s="250">
        <v>122733</v>
      </c>
      <c r="E32" s="250" t="e">
        <v>#N/A</v>
      </c>
      <c r="F32" s="250" t="s">
        <v>1894</v>
      </c>
      <c r="G32" s="250" t="s">
        <v>1895</v>
      </c>
      <c r="H32" s="250" t="s">
        <v>1896</v>
      </c>
      <c r="I32" s="250" t="s">
        <v>1354</v>
      </c>
      <c r="J32" s="250"/>
      <c r="K32" s="250"/>
      <c r="L32" s="415">
        <v>45200</v>
      </c>
      <c r="M32" s="436"/>
      <c r="N32" s="415">
        <v>45658</v>
      </c>
      <c r="O32" s="415">
        <v>44629</v>
      </c>
      <c r="P32" s="430" t="s">
        <v>1897</v>
      </c>
      <c r="Q32" s="416">
        <v>614000</v>
      </c>
      <c r="R32" s="431">
        <v>2022</v>
      </c>
      <c r="S32" s="416">
        <v>614000</v>
      </c>
      <c r="T32" s="416">
        <v>614000</v>
      </c>
      <c r="U32" s="433"/>
      <c r="V32" s="416">
        <v>1</v>
      </c>
      <c r="W32" s="451">
        <v>0</v>
      </c>
      <c r="X32" s="416">
        <v>0</v>
      </c>
      <c r="Z32" s="430" t="s">
        <v>1688</v>
      </c>
      <c r="AE32" s="430" t="s">
        <v>1898</v>
      </c>
      <c r="AK32" s="250" t="s">
        <v>1840</v>
      </c>
      <c r="AL32" s="250" t="s">
        <v>1840</v>
      </c>
      <c r="AP32" s="460"/>
    </row>
    <row r="33" spans="1:42" hidden="1">
      <c r="B33" s="250">
        <v>210648</v>
      </c>
      <c r="C33" s="250">
        <v>81691</v>
      </c>
      <c r="D33" s="250">
        <v>122734</v>
      </c>
      <c r="E33" s="250" t="e">
        <v>#N/A</v>
      </c>
      <c r="F33" s="250" t="s">
        <v>1899</v>
      </c>
      <c r="G33" s="250" t="s">
        <v>1895</v>
      </c>
      <c r="H33" s="250" t="s">
        <v>1900</v>
      </c>
      <c r="I33" s="250" t="s">
        <v>1354</v>
      </c>
      <c r="J33" s="250"/>
      <c r="K33" s="250"/>
      <c r="L33" s="420"/>
      <c r="M33" s="436"/>
      <c r="N33" s="415">
        <v>45658</v>
      </c>
      <c r="O33" s="415">
        <v>44631</v>
      </c>
      <c r="P33" s="430" t="s">
        <v>1897</v>
      </c>
      <c r="Q33" s="416">
        <v>561800</v>
      </c>
      <c r="R33" s="431">
        <v>2022</v>
      </c>
      <c r="S33" s="416">
        <v>561800</v>
      </c>
      <c r="T33" s="416">
        <v>561800</v>
      </c>
      <c r="U33" s="433"/>
      <c r="V33" s="416">
        <v>1</v>
      </c>
      <c r="W33" s="451">
        <v>0</v>
      </c>
      <c r="Z33" s="430" t="s">
        <v>1591</v>
      </c>
      <c r="AE33" s="430" t="s">
        <v>1901</v>
      </c>
      <c r="AK33" s="250" t="s">
        <v>1840</v>
      </c>
      <c r="AL33" s="250" t="s">
        <v>1840</v>
      </c>
      <c r="AP33" s="460"/>
    </row>
    <row r="34" spans="1:42" hidden="1">
      <c r="B34" s="250">
        <v>210639</v>
      </c>
      <c r="C34" s="250">
        <v>81691</v>
      </c>
      <c r="D34" s="250">
        <v>122735</v>
      </c>
      <c r="E34" s="250" t="e">
        <v>#N/A</v>
      </c>
      <c r="F34" s="250" t="s">
        <v>1902</v>
      </c>
      <c r="G34" s="250" t="s">
        <v>1895</v>
      </c>
      <c r="H34" s="250" t="s">
        <v>1903</v>
      </c>
      <c r="I34" s="250" t="s">
        <v>1354</v>
      </c>
      <c r="J34" s="250"/>
      <c r="K34" s="250"/>
      <c r="L34" s="415">
        <v>45231</v>
      </c>
      <c r="M34" s="436"/>
      <c r="N34" s="415">
        <v>45658</v>
      </c>
      <c r="O34" s="415">
        <v>44631</v>
      </c>
      <c r="P34" s="430" t="s">
        <v>1897</v>
      </c>
      <c r="Q34" s="416">
        <v>587000</v>
      </c>
      <c r="R34" s="431">
        <v>2022</v>
      </c>
      <c r="S34" s="416">
        <v>587000</v>
      </c>
      <c r="T34" s="416">
        <v>587000</v>
      </c>
      <c r="U34" s="433"/>
      <c r="V34" s="416">
        <v>1</v>
      </c>
      <c r="W34" s="451">
        <v>0</v>
      </c>
      <c r="X34" s="416">
        <v>0</v>
      </c>
      <c r="Z34" s="430" t="s">
        <v>1688</v>
      </c>
      <c r="AE34" s="430" t="s">
        <v>1904</v>
      </c>
      <c r="AK34" s="250" t="s">
        <v>1840</v>
      </c>
      <c r="AL34" s="250" t="s">
        <v>1840</v>
      </c>
      <c r="AP34" s="460"/>
    </row>
    <row r="35" spans="1:42" hidden="1">
      <c r="B35" s="250">
        <v>210645</v>
      </c>
      <c r="C35" s="250">
        <v>81694</v>
      </c>
      <c r="D35" s="250">
        <v>122739</v>
      </c>
      <c r="E35" s="250" t="e">
        <v>#N/A</v>
      </c>
      <c r="F35" s="250" t="s">
        <v>1905</v>
      </c>
      <c r="G35" s="250" t="s">
        <v>1906</v>
      </c>
      <c r="H35" s="250" t="s">
        <v>1907</v>
      </c>
      <c r="I35" s="250" t="s">
        <v>1354</v>
      </c>
      <c r="J35" s="250"/>
      <c r="K35" s="250"/>
      <c r="L35" s="415">
        <v>45809</v>
      </c>
      <c r="M35" s="436"/>
      <c r="N35" s="415">
        <v>44927</v>
      </c>
      <c r="O35" s="415">
        <v>44629</v>
      </c>
      <c r="P35" s="430" t="s">
        <v>1897</v>
      </c>
      <c r="Q35" s="416">
        <v>5080000</v>
      </c>
      <c r="R35" s="431">
        <v>2022</v>
      </c>
      <c r="S35" s="416">
        <v>5080000</v>
      </c>
      <c r="T35" s="416">
        <v>5080000</v>
      </c>
      <c r="U35" s="433"/>
      <c r="V35" s="416">
        <v>1</v>
      </c>
      <c r="W35" s="451">
        <v>0</v>
      </c>
      <c r="X35" s="416">
        <v>0</v>
      </c>
      <c r="Z35" s="430" t="s">
        <v>1568</v>
      </c>
      <c r="AA35" s="430">
        <v>640127</v>
      </c>
      <c r="AB35" s="430" t="s">
        <v>1908</v>
      </c>
      <c r="AC35" s="430">
        <v>640126</v>
      </c>
      <c r="AD35" s="430" t="s">
        <v>1908</v>
      </c>
      <c r="AE35" s="430" t="s">
        <v>1909</v>
      </c>
      <c r="AF35" s="250" t="s">
        <v>1910</v>
      </c>
      <c r="AK35" s="250" t="s">
        <v>1840</v>
      </c>
      <c r="AL35" s="250" t="s">
        <v>1840</v>
      </c>
      <c r="AP35" s="460"/>
    </row>
    <row r="36" spans="1:42" hidden="1">
      <c r="B36" s="250">
        <v>210645</v>
      </c>
      <c r="C36" s="250">
        <v>81769</v>
      </c>
      <c r="D36" s="250">
        <v>122741</v>
      </c>
      <c r="E36" s="250" t="e">
        <v>#N/A</v>
      </c>
      <c r="F36" s="250" t="s">
        <v>1905</v>
      </c>
      <c r="G36" s="250" t="s">
        <v>1911</v>
      </c>
      <c r="H36" s="250" t="s">
        <v>1912</v>
      </c>
      <c r="I36" s="250" t="s">
        <v>1354</v>
      </c>
      <c r="J36" s="250"/>
      <c r="K36" s="250"/>
      <c r="L36" s="415">
        <v>45809</v>
      </c>
      <c r="M36" s="436"/>
      <c r="N36" s="415">
        <v>44927</v>
      </c>
      <c r="O36" s="415">
        <v>44629</v>
      </c>
      <c r="P36" s="430" t="s">
        <v>1897</v>
      </c>
      <c r="Q36" s="416">
        <v>7760000</v>
      </c>
      <c r="R36" s="431">
        <v>2022</v>
      </c>
      <c r="S36" s="416">
        <v>7760000</v>
      </c>
      <c r="T36" s="416">
        <v>7760000</v>
      </c>
      <c r="U36" s="433"/>
      <c r="V36" s="416">
        <v>1</v>
      </c>
      <c r="W36" s="451">
        <v>0</v>
      </c>
      <c r="X36" s="416">
        <v>0</v>
      </c>
      <c r="Z36" s="430" t="s">
        <v>1568</v>
      </c>
      <c r="AA36" s="430">
        <v>640338</v>
      </c>
      <c r="AB36" s="430" t="s">
        <v>1913</v>
      </c>
      <c r="AC36" s="430">
        <v>640397</v>
      </c>
      <c r="AD36" s="430" t="s">
        <v>1914</v>
      </c>
      <c r="AE36" s="430" t="s">
        <v>1915</v>
      </c>
      <c r="AK36" s="250" t="s">
        <v>1840</v>
      </c>
      <c r="AL36" s="250" t="s">
        <v>1840</v>
      </c>
      <c r="AP36" s="460"/>
    </row>
    <row r="37" spans="1:42" hidden="1">
      <c r="B37" s="250">
        <v>210586</v>
      </c>
      <c r="C37" s="250">
        <v>81617</v>
      </c>
      <c r="D37" s="250">
        <v>122753</v>
      </c>
      <c r="E37" s="250">
        <v>0</v>
      </c>
      <c r="F37" s="250" t="s">
        <v>1834</v>
      </c>
      <c r="G37" s="250" t="s">
        <v>1873</v>
      </c>
      <c r="H37" s="250" t="s">
        <v>1916</v>
      </c>
      <c r="I37" s="250" t="s">
        <v>1354</v>
      </c>
      <c r="J37" s="250"/>
      <c r="K37" s="250"/>
      <c r="L37" s="415">
        <v>44927</v>
      </c>
      <c r="M37" s="436"/>
      <c r="N37" s="415">
        <v>44927</v>
      </c>
      <c r="O37" s="415">
        <v>44152</v>
      </c>
      <c r="P37" s="430" t="s">
        <v>1676</v>
      </c>
      <c r="Q37" s="416">
        <v>1750000</v>
      </c>
      <c r="R37" s="431">
        <v>2021</v>
      </c>
      <c r="S37" s="416">
        <v>1793750</v>
      </c>
      <c r="T37" s="416">
        <v>3330000</v>
      </c>
      <c r="U37" s="433"/>
      <c r="V37" s="416">
        <v>1.8564459930313588</v>
      </c>
      <c r="W37" s="451">
        <v>0</v>
      </c>
      <c r="X37" s="416">
        <v>0</v>
      </c>
      <c r="Z37" s="430" t="s">
        <v>1591</v>
      </c>
      <c r="AA37" s="430">
        <v>520814</v>
      </c>
      <c r="AB37" s="430" t="s">
        <v>1876</v>
      </c>
      <c r="AC37" s="430">
        <v>515802</v>
      </c>
      <c r="AD37" s="430" t="s">
        <v>1875</v>
      </c>
      <c r="AE37" s="430" t="s">
        <v>1917</v>
      </c>
      <c r="AH37" s="250">
        <v>5.07</v>
      </c>
      <c r="AK37" s="250" t="s">
        <v>1840</v>
      </c>
      <c r="AL37" s="250" t="s">
        <v>1840</v>
      </c>
      <c r="AP37" s="460"/>
    </row>
    <row r="38" spans="1:42" hidden="1">
      <c r="B38" s="250">
        <v>210589</v>
      </c>
      <c r="C38" s="250">
        <v>81617</v>
      </c>
      <c r="D38" s="250">
        <v>122755</v>
      </c>
      <c r="E38" s="250">
        <v>0</v>
      </c>
      <c r="F38" s="250" t="s">
        <v>1866</v>
      </c>
      <c r="G38" s="250" t="s">
        <v>1873</v>
      </c>
      <c r="H38" s="250" t="s">
        <v>1918</v>
      </c>
      <c r="I38" s="250" t="s">
        <v>1354</v>
      </c>
      <c r="J38" s="250"/>
      <c r="K38" s="250"/>
      <c r="L38" s="415">
        <v>44927</v>
      </c>
      <c r="M38" s="436"/>
      <c r="N38" s="415">
        <v>44927</v>
      </c>
      <c r="O38" s="415">
        <v>44152</v>
      </c>
      <c r="P38" s="430" t="s">
        <v>1676</v>
      </c>
      <c r="Q38" s="416">
        <v>6075003</v>
      </c>
      <c r="R38" s="431">
        <v>2021</v>
      </c>
      <c r="S38" s="416">
        <v>6226878.0750000002</v>
      </c>
      <c r="T38" s="416">
        <v>1124593</v>
      </c>
      <c r="U38" s="433"/>
      <c r="V38" s="416">
        <v>0.1806030223259189</v>
      </c>
      <c r="W38" s="451">
        <v>0</v>
      </c>
      <c r="X38" s="416">
        <v>0</v>
      </c>
      <c r="Z38" s="430" t="s">
        <v>1591</v>
      </c>
      <c r="AA38" s="430">
        <v>515802</v>
      </c>
      <c r="AB38" s="430" t="s">
        <v>1875</v>
      </c>
      <c r="AC38" s="430">
        <v>520814</v>
      </c>
      <c r="AD38" s="430" t="s">
        <v>1876</v>
      </c>
      <c r="AE38" s="430" t="s">
        <v>1919</v>
      </c>
      <c r="AF38" s="250" t="s">
        <v>1920</v>
      </c>
      <c r="AK38" s="250" t="s">
        <v>1840</v>
      </c>
      <c r="AL38" s="250" t="s">
        <v>1840</v>
      </c>
      <c r="AP38" s="460"/>
    </row>
    <row r="39" spans="1:42">
      <c r="A39" s="450"/>
      <c r="C39" s="250">
        <v>81483</v>
      </c>
      <c r="D39" s="250">
        <v>112332</v>
      </c>
      <c r="E39" s="430" t="s">
        <v>1864</v>
      </c>
      <c r="F39" s="250" t="s">
        <v>1219</v>
      </c>
      <c r="G39" s="430" t="s">
        <v>1720</v>
      </c>
      <c r="H39" s="461" t="s">
        <v>1725</v>
      </c>
      <c r="I39" s="430" t="s">
        <v>1386</v>
      </c>
      <c r="K39" s="442" t="s">
        <v>2901</v>
      </c>
      <c r="L39" s="415">
        <v>45565</v>
      </c>
      <c r="M39" s="436">
        <v>45536</v>
      </c>
      <c r="P39" s="430" t="s">
        <v>1590</v>
      </c>
      <c r="T39" s="416">
        <v>9959548.7300000004</v>
      </c>
      <c r="U39" s="433"/>
      <c r="V39" s="451" t="e">
        <v>#DIV/0!</v>
      </c>
      <c r="W39" s="475" t="e">
        <v>#DIV/0!</v>
      </c>
      <c r="X39" s="416">
        <v>0</v>
      </c>
      <c r="Z39" s="430" t="s">
        <v>1584</v>
      </c>
      <c r="AE39" s="430" t="s">
        <v>1726</v>
      </c>
      <c r="AF39" s="437">
        <v>138</v>
      </c>
      <c r="AG39" s="437">
        <v>1.32</v>
      </c>
      <c r="AH39" s="437"/>
      <c r="AK39" s="250" t="s">
        <v>1840</v>
      </c>
      <c r="AL39" s="250" t="s">
        <v>1840</v>
      </c>
      <c r="AM39" s="250" t="s">
        <v>1564</v>
      </c>
      <c r="AO39" s="430" t="s">
        <v>1865</v>
      </c>
      <c r="AP39" s="460" t="s">
        <v>2789</v>
      </c>
    </row>
    <row r="40" spans="1:42" hidden="1">
      <c r="B40" s="250">
        <v>210578</v>
      </c>
      <c r="C40" s="250">
        <v>81675</v>
      </c>
      <c r="D40" s="250">
        <v>122801</v>
      </c>
      <c r="E40" s="250">
        <v>0</v>
      </c>
      <c r="F40" s="250" t="s">
        <v>1881</v>
      </c>
      <c r="G40" s="250" t="s">
        <v>1882</v>
      </c>
      <c r="H40" s="250" t="s">
        <v>1921</v>
      </c>
      <c r="I40" s="250" t="s">
        <v>1354</v>
      </c>
      <c r="J40" s="250"/>
      <c r="K40" s="250"/>
      <c r="L40" s="415">
        <v>44713</v>
      </c>
      <c r="M40" s="436"/>
      <c r="N40" s="415">
        <v>44562</v>
      </c>
      <c r="O40" s="415">
        <v>44152</v>
      </c>
      <c r="P40" s="430" t="s">
        <v>1676</v>
      </c>
      <c r="Q40" s="416">
        <v>312000</v>
      </c>
      <c r="R40" s="431">
        <v>2021</v>
      </c>
      <c r="S40" s="416">
        <v>319800</v>
      </c>
      <c r="T40" s="416">
        <v>312000</v>
      </c>
      <c r="U40" s="433"/>
      <c r="V40" s="416">
        <v>0.97560975609756095</v>
      </c>
      <c r="W40" s="451">
        <v>0</v>
      </c>
      <c r="X40" s="416">
        <v>0</v>
      </c>
      <c r="Z40" s="430" t="s">
        <v>1568</v>
      </c>
      <c r="AA40" s="430">
        <v>512650</v>
      </c>
      <c r="AB40" s="430" t="s">
        <v>1884</v>
      </c>
      <c r="AE40" s="430" t="s">
        <v>1922</v>
      </c>
      <c r="AF40" s="250" t="s">
        <v>1920</v>
      </c>
      <c r="AK40" s="250" t="s">
        <v>1840</v>
      </c>
      <c r="AL40" s="250" t="s">
        <v>1840</v>
      </c>
      <c r="AP40" s="460"/>
    </row>
    <row r="41" spans="1:42" hidden="1">
      <c r="B41" s="250">
        <v>210578</v>
      </c>
      <c r="C41" s="250">
        <v>81675</v>
      </c>
      <c r="D41" s="250">
        <v>122802</v>
      </c>
      <c r="E41" s="250">
        <v>0</v>
      </c>
      <c r="F41" s="250" t="s">
        <v>1881</v>
      </c>
      <c r="G41" s="250" t="s">
        <v>1882</v>
      </c>
      <c r="H41" s="250" t="s">
        <v>1923</v>
      </c>
      <c r="I41" s="250" t="s">
        <v>1354</v>
      </c>
      <c r="J41" s="250"/>
      <c r="K41" s="250"/>
      <c r="L41" s="415">
        <v>44713</v>
      </c>
      <c r="M41" s="436"/>
      <c r="N41" s="415">
        <v>44562</v>
      </c>
      <c r="O41" s="415">
        <v>44152</v>
      </c>
      <c r="P41" s="430" t="s">
        <v>1676</v>
      </c>
      <c r="Q41" s="416">
        <v>453000</v>
      </c>
      <c r="R41" s="431">
        <v>2021</v>
      </c>
      <c r="S41" s="416">
        <v>464325</v>
      </c>
      <c r="T41" s="416">
        <v>453000</v>
      </c>
      <c r="U41" s="433"/>
      <c r="V41" s="416">
        <v>0.97560975609756095</v>
      </c>
      <c r="W41" s="451">
        <v>0</v>
      </c>
      <c r="X41" s="416">
        <v>0</v>
      </c>
      <c r="Z41" s="430" t="s">
        <v>1568</v>
      </c>
      <c r="AA41" s="430">
        <v>512656</v>
      </c>
      <c r="AB41" s="430" t="s">
        <v>1924</v>
      </c>
      <c r="AE41" s="430" t="s">
        <v>1925</v>
      </c>
      <c r="AF41" s="250">
        <v>161</v>
      </c>
      <c r="AK41" s="250" t="s">
        <v>1840</v>
      </c>
      <c r="AL41" s="250" t="s">
        <v>1840</v>
      </c>
      <c r="AP41" s="460"/>
    </row>
    <row r="42" spans="1:42" hidden="1">
      <c r="B42" s="250">
        <v>210628</v>
      </c>
      <c r="C42" s="250">
        <v>81717</v>
      </c>
      <c r="D42" s="250">
        <v>122823</v>
      </c>
      <c r="E42" s="250">
        <v>0</v>
      </c>
      <c r="F42" s="250" t="s">
        <v>1866</v>
      </c>
      <c r="G42" s="250" t="s">
        <v>1681</v>
      </c>
      <c r="H42" s="250" t="s">
        <v>1926</v>
      </c>
      <c r="I42" s="250" t="s">
        <v>1354</v>
      </c>
      <c r="J42" s="250"/>
      <c r="K42" s="250"/>
      <c r="L42" s="415">
        <v>45017</v>
      </c>
      <c r="M42" s="436"/>
      <c r="N42" s="415">
        <v>44562</v>
      </c>
      <c r="O42" s="415">
        <v>44505</v>
      </c>
      <c r="P42" s="430" t="s">
        <v>1676</v>
      </c>
      <c r="Q42" s="416">
        <v>11500000</v>
      </c>
      <c r="R42" s="431">
        <v>2021</v>
      </c>
      <c r="S42" s="416">
        <v>11787500</v>
      </c>
      <c r="T42" s="416">
        <v>11500000</v>
      </c>
      <c r="U42" s="433"/>
      <c r="V42" s="416">
        <v>0.97560975609756095</v>
      </c>
      <c r="W42" s="451">
        <v>0</v>
      </c>
      <c r="X42" s="416">
        <v>0</v>
      </c>
      <c r="Z42" s="430" t="s">
        <v>1568</v>
      </c>
      <c r="AE42" s="430" t="s">
        <v>1927</v>
      </c>
      <c r="AK42" s="250" t="s">
        <v>1840</v>
      </c>
      <c r="AL42" s="250" t="s">
        <v>1840</v>
      </c>
      <c r="AP42" s="460"/>
    </row>
    <row r="43" spans="1:42" hidden="1">
      <c r="B43" s="250">
        <v>210616</v>
      </c>
      <c r="C43" s="250">
        <v>81741</v>
      </c>
      <c r="D43" s="250">
        <v>122848</v>
      </c>
      <c r="E43" s="250">
        <v>0</v>
      </c>
      <c r="F43" s="250" t="s">
        <v>1866</v>
      </c>
      <c r="G43" s="250" t="s">
        <v>1928</v>
      </c>
      <c r="H43" s="250" t="s">
        <v>1929</v>
      </c>
      <c r="I43" s="250" t="s">
        <v>1354</v>
      </c>
      <c r="J43" s="250"/>
      <c r="K43" s="250"/>
      <c r="L43" s="415">
        <v>45658</v>
      </c>
      <c r="M43" s="436"/>
      <c r="N43" s="415">
        <v>45658</v>
      </c>
      <c r="O43" s="415">
        <v>44351</v>
      </c>
      <c r="P43" s="430" t="s">
        <v>1676</v>
      </c>
      <c r="Q43" s="416">
        <v>1843729</v>
      </c>
      <c r="R43" s="431">
        <v>2021</v>
      </c>
      <c r="S43" s="416">
        <v>1889822.2250000001</v>
      </c>
      <c r="T43" s="416">
        <v>1843729</v>
      </c>
      <c r="U43" s="433"/>
      <c r="V43" s="416">
        <v>0.97560975609756095</v>
      </c>
      <c r="W43" s="451">
        <v>0</v>
      </c>
      <c r="X43" s="416">
        <v>0</v>
      </c>
      <c r="Z43" s="430" t="s">
        <v>1591</v>
      </c>
      <c r="AA43" s="430">
        <v>514801</v>
      </c>
      <c r="AB43" s="430" t="s">
        <v>1930</v>
      </c>
      <c r="AE43" s="430" t="s">
        <v>1931</v>
      </c>
      <c r="AF43" s="250">
        <v>345</v>
      </c>
      <c r="AK43" s="250" t="s">
        <v>1840</v>
      </c>
      <c r="AL43" s="250" t="s">
        <v>1840</v>
      </c>
      <c r="AP43" s="460"/>
    </row>
    <row r="44" spans="1:42" hidden="1">
      <c r="B44" s="250">
        <v>210616</v>
      </c>
      <c r="C44" s="250">
        <v>81741</v>
      </c>
      <c r="D44" s="250">
        <v>122849</v>
      </c>
      <c r="E44" s="250">
        <v>0</v>
      </c>
      <c r="F44" s="250" t="s">
        <v>1866</v>
      </c>
      <c r="G44" s="250" t="s">
        <v>1928</v>
      </c>
      <c r="H44" s="250" t="s">
        <v>1932</v>
      </c>
      <c r="I44" s="250" t="s">
        <v>1354</v>
      </c>
      <c r="J44" s="250"/>
      <c r="K44" s="250"/>
      <c r="L44" s="415">
        <v>45658</v>
      </c>
      <c r="M44" s="436"/>
      <c r="N44" s="415">
        <v>45658</v>
      </c>
      <c r="O44" s="415">
        <v>44351</v>
      </c>
      <c r="P44" s="430" t="s">
        <v>1676</v>
      </c>
      <c r="Q44" s="416">
        <v>30707951</v>
      </c>
      <c r="R44" s="431">
        <v>2021</v>
      </c>
      <c r="S44" s="416">
        <v>31475649.774999999</v>
      </c>
      <c r="T44" s="416">
        <v>30707951</v>
      </c>
      <c r="U44" s="433"/>
      <c r="V44" s="416">
        <v>0.97560975609756106</v>
      </c>
      <c r="W44" s="451">
        <v>0</v>
      </c>
      <c r="X44" s="416">
        <v>0</v>
      </c>
      <c r="Z44" s="430" t="s">
        <v>1591</v>
      </c>
      <c r="AE44" s="430" t="s">
        <v>1933</v>
      </c>
      <c r="AF44" s="250">
        <v>345</v>
      </c>
      <c r="AK44" s="250" t="s">
        <v>1840</v>
      </c>
      <c r="AL44" s="250" t="s">
        <v>1840</v>
      </c>
      <c r="AP44" s="460"/>
    </row>
    <row r="45" spans="1:42" hidden="1">
      <c r="B45" s="250">
        <v>210616</v>
      </c>
      <c r="C45" s="250">
        <v>81741</v>
      </c>
      <c r="D45" s="250">
        <v>122850</v>
      </c>
      <c r="E45" s="250">
        <v>0</v>
      </c>
      <c r="F45" s="250" t="s">
        <v>1866</v>
      </c>
      <c r="G45" s="250" t="s">
        <v>1928</v>
      </c>
      <c r="H45" s="250" t="s">
        <v>1934</v>
      </c>
      <c r="I45" s="250" t="s">
        <v>1354</v>
      </c>
      <c r="J45" s="250"/>
      <c r="K45" s="250"/>
      <c r="L45" s="415">
        <v>45658</v>
      </c>
      <c r="M45" s="436"/>
      <c r="N45" s="415">
        <v>45658</v>
      </c>
      <c r="O45" s="415">
        <v>44351</v>
      </c>
      <c r="P45" s="430" t="s">
        <v>1676</v>
      </c>
      <c r="Q45" s="416">
        <v>5003830</v>
      </c>
      <c r="R45" s="431">
        <v>2021</v>
      </c>
      <c r="S45" s="416">
        <v>5128925.75</v>
      </c>
      <c r="T45" s="416">
        <v>5003830</v>
      </c>
      <c r="U45" s="433"/>
      <c r="V45" s="416">
        <v>0.97560975609756095</v>
      </c>
      <c r="W45" s="451">
        <v>0</v>
      </c>
      <c r="X45" s="416">
        <v>0</v>
      </c>
      <c r="Z45" s="430" t="s">
        <v>1591</v>
      </c>
      <c r="AC45" s="430">
        <v>514929</v>
      </c>
      <c r="AD45" s="430" t="s">
        <v>1935</v>
      </c>
      <c r="AE45" s="430" t="s">
        <v>1936</v>
      </c>
      <c r="AF45" s="250" t="s">
        <v>1937</v>
      </c>
      <c r="AK45" s="250" t="s">
        <v>1840</v>
      </c>
      <c r="AL45" s="250" t="s">
        <v>1840</v>
      </c>
      <c r="AP45" s="460"/>
    </row>
    <row r="46" spans="1:42" hidden="1">
      <c r="B46" s="250">
        <v>210616</v>
      </c>
      <c r="C46" s="250">
        <v>81741</v>
      </c>
      <c r="D46" s="250">
        <v>122851</v>
      </c>
      <c r="E46" s="250">
        <v>0</v>
      </c>
      <c r="F46" s="250" t="s">
        <v>1866</v>
      </c>
      <c r="G46" s="250" t="s">
        <v>1928</v>
      </c>
      <c r="H46" s="250" t="s">
        <v>1938</v>
      </c>
      <c r="I46" s="250" t="s">
        <v>1354</v>
      </c>
      <c r="J46" s="250"/>
      <c r="K46" s="250"/>
      <c r="L46" s="415">
        <v>45658</v>
      </c>
      <c r="M46" s="436"/>
      <c r="N46" s="415">
        <v>45658</v>
      </c>
      <c r="O46" s="415">
        <v>44351</v>
      </c>
      <c r="P46" s="430" t="s">
        <v>1676</v>
      </c>
      <c r="Q46" s="416">
        <v>4885649</v>
      </c>
      <c r="R46" s="431">
        <v>2021</v>
      </c>
      <c r="S46" s="416">
        <v>5007790.2249999996</v>
      </c>
      <c r="T46" s="416">
        <v>4885649</v>
      </c>
      <c r="U46" s="433"/>
      <c r="V46" s="416">
        <v>0.97560975609756106</v>
      </c>
      <c r="W46" s="451">
        <v>0</v>
      </c>
      <c r="X46" s="416">
        <v>0</v>
      </c>
      <c r="Z46" s="430" t="s">
        <v>1591</v>
      </c>
      <c r="AC46" s="430">
        <v>514929</v>
      </c>
      <c r="AD46" s="430" t="s">
        <v>1935</v>
      </c>
      <c r="AE46" s="430" t="s">
        <v>1936</v>
      </c>
      <c r="AF46" s="250" t="s">
        <v>1937</v>
      </c>
      <c r="AK46" s="250" t="s">
        <v>1840</v>
      </c>
      <c r="AL46" s="250" t="s">
        <v>1840</v>
      </c>
      <c r="AP46" s="460"/>
    </row>
    <row r="47" spans="1:42" hidden="1">
      <c r="B47" s="250">
        <v>210616</v>
      </c>
      <c r="C47" s="250">
        <v>81741</v>
      </c>
      <c r="D47" s="250">
        <v>122858</v>
      </c>
      <c r="E47" s="250">
        <v>0</v>
      </c>
      <c r="F47" s="250" t="s">
        <v>1866</v>
      </c>
      <c r="G47" s="250" t="s">
        <v>1928</v>
      </c>
      <c r="H47" s="250" t="s">
        <v>1939</v>
      </c>
      <c r="I47" s="250" t="s">
        <v>1354</v>
      </c>
      <c r="J47" s="250"/>
      <c r="K47" s="250"/>
      <c r="L47" s="415">
        <v>45658</v>
      </c>
      <c r="M47" s="436"/>
      <c r="N47" s="415">
        <v>45658</v>
      </c>
      <c r="O47" s="415">
        <v>44351</v>
      </c>
      <c r="P47" s="430" t="s">
        <v>1676</v>
      </c>
      <c r="Q47" s="416">
        <v>2541200</v>
      </c>
      <c r="R47" s="431">
        <v>2021</v>
      </c>
      <c r="S47" s="416">
        <v>2604730</v>
      </c>
      <c r="T47" s="416">
        <v>2541200</v>
      </c>
      <c r="U47" s="433"/>
      <c r="V47" s="416">
        <v>0.97560975609756095</v>
      </c>
      <c r="W47" s="451">
        <v>0</v>
      </c>
      <c r="X47" s="416">
        <v>0</v>
      </c>
      <c r="Z47" s="430" t="s">
        <v>1591</v>
      </c>
      <c r="AA47" s="430">
        <v>514901</v>
      </c>
      <c r="AB47" s="430" t="s">
        <v>1940</v>
      </c>
      <c r="AC47" s="430">
        <v>514934</v>
      </c>
      <c r="AD47" s="430" t="s">
        <v>1941</v>
      </c>
      <c r="AE47" s="430" t="s">
        <v>1942</v>
      </c>
      <c r="AK47" s="250" t="s">
        <v>1840</v>
      </c>
      <c r="AL47" s="250" t="s">
        <v>1840</v>
      </c>
      <c r="AP47" s="460"/>
    </row>
    <row r="48" spans="1:42" hidden="1">
      <c r="B48" s="250">
        <v>210656</v>
      </c>
      <c r="C48" s="250">
        <v>81741</v>
      </c>
      <c r="D48" s="250">
        <v>122863</v>
      </c>
      <c r="E48" s="250">
        <v>0</v>
      </c>
      <c r="F48" s="250" t="s">
        <v>1866</v>
      </c>
      <c r="G48" s="250" t="s">
        <v>1928</v>
      </c>
      <c r="H48" s="250" t="s">
        <v>1943</v>
      </c>
      <c r="I48" s="250" t="s">
        <v>1354</v>
      </c>
      <c r="J48" s="250"/>
      <c r="K48" s="250"/>
      <c r="L48" s="415">
        <v>45658</v>
      </c>
      <c r="M48" s="436"/>
      <c r="N48" s="415">
        <v>45658</v>
      </c>
      <c r="O48" s="415">
        <v>44631</v>
      </c>
      <c r="P48" s="430" t="s">
        <v>1897</v>
      </c>
      <c r="Q48" s="416">
        <v>65000</v>
      </c>
      <c r="R48" s="431">
        <v>2021</v>
      </c>
      <c r="S48" s="416">
        <v>66625</v>
      </c>
      <c r="T48" s="416">
        <v>65000</v>
      </c>
      <c r="U48" s="433"/>
      <c r="V48" s="416">
        <v>0.97560975609756095</v>
      </c>
      <c r="W48" s="451">
        <v>0</v>
      </c>
      <c r="X48" s="416">
        <v>0</v>
      </c>
      <c r="Z48" s="430" t="s">
        <v>1591</v>
      </c>
      <c r="AA48" s="430">
        <v>514946</v>
      </c>
      <c r="AB48" s="430" t="s">
        <v>1944</v>
      </c>
      <c r="AE48" s="430" t="s">
        <v>1945</v>
      </c>
      <c r="AK48" s="250" t="s">
        <v>1840</v>
      </c>
      <c r="AL48" s="250" t="s">
        <v>1840</v>
      </c>
      <c r="AP48" s="460"/>
    </row>
    <row r="49" spans="2:42" hidden="1">
      <c r="B49" s="250">
        <v>210586</v>
      </c>
      <c r="C49" s="250">
        <v>81679</v>
      </c>
      <c r="D49" s="250">
        <v>122865</v>
      </c>
      <c r="E49" s="250">
        <v>0</v>
      </c>
      <c r="F49" s="250" t="s">
        <v>1834</v>
      </c>
      <c r="G49" s="250" t="s">
        <v>1889</v>
      </c>
      <c r="H49" s="250" t="s">
        <v>1946</v>
      </c>
      <c r="I49" s="250" t="s">
        <v>1354</v>
      </c>
      <c r="J49" s="250"/>
      <c r="K49" s="250"/>
      <c r="L49" s="415">
        <v>44652</v>
      </c>
      <c r="M49" s="436"/>
      <c r="N49" s="415">
        <v>44562</v>
      </c>
      <c r="O49" s="415">
        <v>44152</v>
      </c>
      <c r="P49" s="430" t="s">
        <v>1676</v>
      </c>
      <c r="Q49" s="416">
        <v>202500</v>
      </c>
      <c r="R49" s="431">
        <v>2021</v>
      </c>
      <c r="S49" s="416">
        <v>207562.5</v>
      </c>
      <c r="T49" s="416">
        <v>202500</v>
      </c>
      <c r="U49" s="433"/>
      <c r="V49" s="416">
        <v>0.97560975609756095</v>
      </c>
      <c r="W49" s="451">
        <v>0</v>
      </c>
      <c r="X49" s="416">
        <v>0</v>
      </c>
      <c r="Z49" s="430" t="s">
        <v>1568</v>
      </c>
      <c r="AA49" s="430">
        <v>520999</v>
      </c>
      <c r="AB49" s="430" t="s">
        <v>1947</v>
      </c>
      <c r="AE49" s="430" t="s">
        <v>1948</v>
      </c>
      <c r="AK49" s="250" t="s">
        <v>1840</v>
      </c>
      <c r="AL49" s="250" t="s">
        <v>1840</v>
      </c>
      <c r="AP49" s="460"/>
    </row>
    <row r="50" spans="2:42" hidden="1">
      <c r="B50" s="250">
        <v>210586</v>
      </c>
      <c r="C50" s="250">
        <v>81679</v>
      </c>
      <c r="D50" s="250">
        <v>122866</v>
      </c>
      <c r="E50" s="250">
        <v>0</v>
      </c>
      <c r="F50" s="250" t="s">
        <v>1834</v>
      </c>
      <c r="G50" s="250" t="s">
        <v>1889</v>
      </c>
      <c r="H50" s="250" t="s">
        <v>1949</v>
      </c>
      <c r="I50" s="250" t="s">
        <v>1354</v>
      </c>
      <c r="J50" s="250"/>
      <c r="K50" s="250"/>
      <c r="L50" s="415">
        <v>44652</v>
      </c>
      <c r="M50" s="436"/>
      <c r="N50" s="415">
        <v>44562</v>
      </c>
      <c r="O50" s="415">
        <v>44152</v>
      </c>
      <c r="P50" s="430" t="s">
        <v>1676</v>
      </c>
      <c r="Q50" s="416">
        <v>405000</v>
      </c>
      <c r="R50" s="431">
        <v>2021</v>
      </c>
      <c r="S50" s="416">
        <v>415125</v>
      </c>
      <c r="T50" s="416">
        <v>405000</v>
      </c>
      <c r="U50" s="433"/>
      <c r="V50" s="416">
        <v>0.97560975609756095</v>
      </c>
      <c r="W50" s="451">
        <v>0</v>
      </c>
      <c r="X50" s="416">
        <v>0</v>
      </c>
      <c r="Z50" s="430" t="s">
        <v>1568</v>
      </c>
      <c r="AA50" s="430">
        <v>520999</v>
      </c>
      <c r="AB50" s="430" t="s">
        <v>1947</v>
      </c>
      <c r="AE50" s="430" t="s">
        <v>1950</v>
      </c>
      <c r="AK50" s="250" t="s">
        <v>1840</v>
      </c>
      <c r="AL50" s="250" t="s">
        <v>1840</v>
      </c>
      <c r="AP50" s="460"/>
    </row>
    <row r="51" spans="2:42" hidden="1">
      <c r="B51" s="250">
        <v>210670</v>
      </c>
      <c r="C51" s="250">
        <v>81741</v>
      </c>
      <c r="D51" s="250">
        <v>133085</v>
      </c>
      <c r="E51" s="250" t="e">
        <v>#N/A</v>
      </c>
      <c r="F51" s="250" t="s">
        <v>1878</v>
      </c>
      <c r="G51" s="250" t="s">
        <v>1928</v>
      </c>
      <c r="H51" s="250" t="s">
        <v>1951</v>
      </c>
      <c r="I51" s="250" t="s">
        <v>1354</v>
      </c>
      <c r="J51" s="250"/>
      <c r="K51" s="250"/>
      <c r="L51" s="420"/>
      <c r="M51" s="436"/>
      <c r="N51" s="415">
        <v>45658</v>
      </c>
      <c r="O51" s="415">
        <v>44679</v>
      </c>
      <c r="P51" s="430" t="s">
        <v>1676</v>
      </c>
      <c r="T51" s="416">
        <v>57512100</v>
      </c>
      <c r="U51" s="433"/>
      <c r="V51" s="416" t="e">
        <v>#DIV/0!</v>
      </c>
      <c r="W51" s="451" t="e">
        <v>#DIV/0!</v>
      </c>
      <c r="X51" s="416">
        <v>0</v>
      </c>
      <c r="Z51" s="430" t="s">
        <v>1591</v>
      </c>
      <c r="AE51" s="430" t="s">
        <v>1952</v>
      </c>
      <c r="AK51" s="250" t="s">
        <v>1840</v>
      </c>
      <c r="AL51" s="250" t="s">
        <v>1840</v>
      </c>
      <c r="AP51" s="460"/>
    </row>
    <row r="52" spans="2:42" hidden="1">
      <c r="B52" s="250">
        <v>210670</v>
      </c>
      <c r="C52" s="250">
        <v>81741</v>
      </c>
      <c r="D52" s="250">
        <v>133106</v>
      </c>
      <c r="E52" s="250" t="e">
        <v>#N/A</v>
      </c>
      <c r="F52" s="250" t="s">
        <v>1878</v>
      </c>
      <c r="G52" s="250" t="s">
        <v>1928</v>
      </c>
      <c r="H52" s="250" t="s">
        <v>1953</v>
      </c>
      <c r="I52" s="250" t="s">
        <v>1354</v>
      </c>
      <c r="J52" s="250"/>
      <c r="K52" s="250"/>
      <c r="L52" s="420"/>
      <c r="M52" s="436"/>
      <c r="N52" s="415">
        <v>45658</v>
      </c>
      <c r="O52" s="415">
        <v>44679</v>
      </c>
      <c r="P52" s="430" t="s">
        <v>1676</v>
      </c>
      <c r="T52" s="416">
        <v>23400139</v>
      </c>
      <c r="U52" s="433"/>
      <c r="V52" s="416" t="e">
        <v>#DIV/0!</v>
      </c>
      <c r="W52" s="451" t="e">
        <v>#DIV/0!</v>
      </c>
      <c r="X52" s="416">
        <v>0</v>
      </c>
      <c r="Z52" s="430" t="s">
        <v>1591</v>
      </c>
      <c r="AE52" s="430" t="s">
        <v>1954</v>
      </c>
      <c r="AK52" s="250" t="s">
        <v>1840</v>
      </c>
      <c r="AL52" s="250" t="s">
        <v>1840</v>
      </c>
      <c r="AP52" s="460"/>
    </row>
    <row r="53" spans="2:42" hidden="1">
      <c r="B53" s="250">
        <v>210616</v>
      </c>
      <c r="C53" s="250">
        <v>81741</v>
      </c>
      <c r="D53" s="250">
        <v>143176</v>
      </c>
      <c r="E53" s="250">
        <v>0</v>
      </c>
      <c r="F53" s="250" t="s">
        <v>1866</v>
      </c>
      <c r="G53" s="250" t="s">
        <v>1928</v>
      </c>
      <c r="H53" s="250" t="s">
        <v>1955</v>
      </c>
      <c r="I53" s="250" t="s">
        <v>1354</v>
      </c>
      <c r="J53" s="250"/>
      <c r="K53" s="250"/>
      <c r="L53" s="415">
        <v>45658</v>
      </c>
      <c r="M53" s="436"/>
      <c r="N53" s="415">
        <v>45658</v>
      </c>
      <c r="O53" s="415">
        <v>44351</v>
      </c>
      <c r="P53" s="430" t="s">
        <v>1676</v>
      </c>
      <c r="Q53" s="416">
        <v>6484533</v>
      </c>
      <c r="R53" s="431">
        <v>2021</v>
      </c>
      <c r="S53" s="416">
        <v>6646646.3250000002</v>
      </c>
      <c r="T53" s="416">
        <v>6484533</v>
      </c>
      <c r="U53" s="433"/>
      <c r="V53" s="416">
        <v>0.97560975609756095</v>
      </c>
      <c r="W53" s="451">
        <v>0</v>
      </c>
      <c r="Z53" s="430" t="s">
        <v>1591</v>
      </c>
      <c r="AE53" s="430" t="s">
        <v>1956</v>
      </c>
      <c r="AK53" s="250" t="s">
        <v>1840</v>
      </c>
      <c r="AL53" s="250" t="s">
        <v>1840</v>
      </c>
      <c r="AP53" s="460"/>
    </row>
    <row r="54" spans="2:42">
      <c r="C54" s="250">
        <v>81489</v>
      </c>
      <c r="D54" s="250">
        <v>112333</v>
      </c>
      <c r="E54" s="430" t="s">
        <v>2735</v>
      </c>
      <c r="F54" s="250" t="s">
        <v>1219</v>
      </c>
      <c r="G54" s="430" t="s">
        <v>1727</v>
      </c>
      <c r="H54" s="461" t="s">
        <v>1728</v>
      </c>
      <c r="I54" s="430" t="s">
        <v>1386</v>
      </c>
      <c r="K54" s="442" t="s">
        <v>2901</v>
      </c>
      <c r="L54" s="415">
        <v>45047</v>
      </c>
      <c r="M54" s="432">
        <v>45274</v>
      </c>
      <c r="P54" s="430" t="s">
        <v>1590</v>
      </c>
      <c r="T54" s="416">
        <v>1704279</v>
      </c>
      <c r="U54" s="433">
        <v>1934406</v>
      </c>
      <c r="V54" s="433" t="e">
        <v>#DIV/0!</v>
      </c>
      <c r="W54" s="475" t="e">
        <v>#DIV/0!</v>
      </c>
      <c r="X54" s="416">
        <v>0</v>
      </c>
      <c r="Z54" s="430" t="s">
        <v>1584</v>
      </c>
      <c r="AE54" s="430" t="s">
        <v>1747</v>
      </c>
      <c r="AF54" s="437">
        <v>345</v>
      </c>
      <c r="AG54" s="437">
        <v>0.18</v>
      </c>
      <c r="AH54" s="437"/>
      <c r="AK54" s="250" t="s">
        <v>1840</v>
      </c>
      <c r="AL54" s="250" t="s">
        <v>1840</v>
      </c>
      <c r="AM54" s="250" t="s">
        <v>1564</v>
      </c>
      <c r="AN54" s="434" t="s">
        <v>1957</v>
      </c>
      <c r="AO54" s="430" t="s">
        <v>2790</v>
      </c>
      <c r="AP54" s="460" t="s">
        <v>2791</v>
      </c>
    </row>
    <row r="55" spans="2:42" hidden="1">
      <c r="B55" s="250">
        <v>210645</v>
      </c>
      <c r="C55" s="250">
        <v>81769</v>
      </c>
      <c r="D55" s="250">
        <v>143599</v>
      </c>
      <c r="E55" s="250" t="e">
        <v>#N/A</v>
      </c>
      <c r="F55" s="250" t="s">
        <v>1905</v>
      </c>
      <c r="G55" s="250" t="s">
        <v>1911</v>
      </c>
      <c r="H55" s="250" t="s">
        <v>1959</v>
      </c>
      <c r="I55" s="250" t="s">
        <v>1354</v>
      </c>
      <c r="J55" s="250"/>
      <c r="K55" s="250"/>
      <c r="L55" s="415">
        <v>45809</v>
      </c>
      <c r="M55" s="436"/>
      <c r="N55" s="415">
        <v>44927</v>
      </c>
      <c r="O55" s="415">
        <v>44629</v>
      </c>
      <c r="P55" s="430" t="s">
        <v>1897</v>
      </c>
      <c r="Q55" s="416">
        <v>1194000</v>
      </c>
      <c r="R55" s="431">
        <v>2022</v>
      </c>
      <c r="S55" s="416">
        <v>1194000</v>
      </c>
      <c r="T55" s="416">
        <v>1194000</v>
      </c>
      <c r="U55" s="433"/>
      <c r="V55" s="416">
        <v>1</v>
      </c>
      <c r="W55" s="451">
        <v>0</v>
      </c>
      <c r="Z55" s="430" t="s">
        <v>1568</v>
      </c>
      <c r="AE55" s="430" t="s">
        <v>1960</v>
      </c>
      <c r="AF55" s="250">
        <v>115</v>
      </c>
      <c r="AK55" s="250" t="s">
        <v>1840</v>
      </c>
      <c r="AL55" s="250" t="s">
        <v>1840</v>
      </c>
      <c r="AP55" s="460"/>
    </row>
    <row r="56" spans="2:42" hidden="1">
      <c r="B56" s="250">
        <v>210645</v>
      </c>
      <c r="C56" s="250">
        <v>81769</v>
      </c>
      <c r="D56" s="250">
        <v>143600</v>
      </c>
      <c r="E56" s="250" t="e">
        <v>#N/A</v>
      </c>
      <c r="F56" s="250" t="s">
        <v>1905</v>
      </c>
      <c r="G56" s="250" t="s">
        <v>1911</v>
      </c>
      <c r="H56" s="250" t="s">
        <v>1961</v>
      </c>
      <c r="I56" s="250" t="s">
        <v>1354</v>
      </c>
      <c r="J56" s="250"/>
      <c r="K56" s="250"/>
      <c r="L56" s="415">
        <v>45809</v>
      </c>
      <c r="M56" s="436"/>
      <c r="N56" s="415">
        <v>44927</v>
      </c>
      <c r="O56" s="415">
        <v>44629</v>
      </c>
      <c r="P56" s="430" t="s">
        <v>1897</v>
      </c>
      <c r="Q56" s="416">
        <v>1129000</v>
      </c>
      <c r="R56" s="431">
        <v>2022</v>
      </c>
      <c r="S56" s="416">
        <v>1129000</v>
      </c>
      <c r="T56" s="416">
        <v>1129000</v>
      </c>
      <c r="U56" s="433"/>
      <c r="V56" s="416">
        <v>1</v>
      </c>
      <c r="W56" s="451">
        <v>0</v>
      </c>
      <c r="Z56" s="430" t="s">
        <v>1568</v>
      </c>
      <c r="AE56" s="430" t="s">
        <v>1962</v>
      </c>
      <c r="AF56" s="250">
        <v>115</v>
      </c>
      <c r="AK56" s="250" t="s">
        <v>1840</v>
      </c>
      <c r="AL56" s="250" t="s">
        <v>1840</v>
      </c>
      <c r="AP56" s="460"/>
    </row>
    <row r="57" spans="2:42" hidden="1">
      <c r="B57" s="250">
        <v>210648</v>
      </c>
      <c r="C57" s="250">
        <v>81691</v>
      </c>
      <c r="D57" s="250">
        <v>143613</v>
      </c>
      <c r="E57" s="250" t="e">
        <v>#N/A</v>
      </c>
      <c r="F57" s="250" t="s">
        <v>1899</v>
      </c>
      <c r="G57" s="250" t="s">
        <v>1895</v>
      </c>
      <c r="H57" s="250" t="s">
        <v>1963</v>
      </c>
      <c r="I57" s="250" t="s">
        <v>1354</v>
      </c>
      <c r="J57" s="250"/>
      <c r="K57" s="250"/>
      <c r="L57" s="415">
        <v>45658</v>
      </c>
      <c r="M57" s="436"/>
      <c r="N57" s="415">
        <v>45658</v>
      </c>
      <c r="O57" s="415">
        <v>44631</v>
      </c>
      <c r="P57" s="430" t="s">
        <v>1897</v>
      </c>
      <c r="Q57" s="416">
        <v>1744800</v>
      </c>
      <c r="R57" s="431">
        <v>2022</v>
      </c>
      <c r="S57" s="416">
        <v>1744800</v>
      </c>
      <c r="T57" s="416">
        <v>1744800</v>
      </c>
      <c r="U57" s="433"/>
      <c r="V57" s="416">
        <v>1</v>
      </c>
      <c r="W57" s="451">
        <v>0</v>
      </c>
      <c r="Z57" s="430" t="s">
        <v>1591</v>
      </c>
      <c r="AE57" s="430" t="s">
        <v>1964</v>
      </c>
      <c r="AF57" s="250">
        <v>230</v>
      </c>
      <c r="AK57" s="250" t="s">
        <v>1840</v>
      </c>
      <c r="AL57" s="250" t="s">
        <v>1840</v>
      </c>
      <c r="AP57" s="460"/>
    </row>
    <row r="58" spans="2:42" hidden="1">
      <c r="B58" s="250">
        <v>210648</v>
      </c>
      <c r="C58" s="250">
        <v>81691</v>
      </c>
      <c r="D58" s="250">
        <v>143614</v>
      </c>
      <c r="E58" s="250" t="e">
        <v>#N/A</v>
      </c>
      <c r="F58" s="250" t="s">
        <v>1899</v>
      </c>
      <c r="G58" s="250" t="s">
        <v>1895</v>
      </c>
      <c r="H58" s="250" t="s">
        <v>1965</v>
      </c>
      <c r="I58" s="250" t="s">
        <v>1354</v>
      </c>
      <c r="J58" s="250"/>
      <c r="K58" s="250"/>
      <c r="L58" s="415">
        <v>45658</v>
      </c>
      <c r="M58" s="436"/>
      <c r="N58" s="415">
        <v>45658</v>
      </c>
      <c r="O58" s="415">
        <v>44631</v>
      </c>
      <c r="P58" s="430" t="s">
        <v>1897</v>
      </c>
      <c r="Q58" s="416">
        <v>5845900</v>
      </c>
      <c r="R58" s="431">
        <v>2022</v>
      </c>
      <c r="S58" s="416">
        <v>5845900</v>
      </c>
      <c r="T58" s="416">
        <v>5845900</v>
      </c>
      <c r="U58" s="433"/>
      <c r="V58" s="416">
        <v>1</v>
      </c>
      <c r="W58" s="451">
        <v>0</v>
      </c>
      <c r="Z58" s="430" t="s">
        <v>1591</v>
      </c>
      <c r="AE58" s="430" t="s">
        <v>1966</v>
      </c>
      <c r="AF58" s="250">
        <v>230</v>
      </c>
      <c r="AK58" s="250" t="s">
        <v>1840</v>
      </c>
      <c r="AL58" s="250" t="s">
        <v>1840</v>
      </c>
      <c r="AP58" s="460"/>
    </row>
    <row r="59" spans="2:42" hidden="1">
      <c r="B59" s="250">
        <v>210656</v>
      </c>
      <c r="C59" s="250">
        <v>92184</v>
      </c>
      <c r="D59" s="250">
        <v>143786</v>
      </c>
      <c r="E59" s="250" t="e">
        <v>#N/A</v>
      </c>
      <c r="F59" s="250" t="s">
        <v>1866</v>
      </c>
      <c r="G59" s="250" t="s">
        <v>1967</v>
      </c>
      <c r="H59" s="250" t="s">
        <v>1968</v>
      </c>
      <c r="I59" s="250" t="s">
        <v>1354</v>
      </c>
      <c r="J59" s="250"/>
      <c r="K59" s="250"/>
      <c r="L59" s="420"/>
      <c r="M59" s="436"/>
      <c r="N59" s="415">
        <v>44927</v>
      </c>
      <c r="O59" s="415">
        <v>44631</v>
      </c>
      <c r="P59" s="430" t="s">
        <v>1897</v>
      </c>
      <c r="Q59" s="416">
        <v>168228</v>
      </c>
      <c r="R59" s="431">
        <v>2022</v>
      </c>
      <c r="S59" s="416">
        <v>168228</v>
      </c>
      <c r="T59" s="416">
        <v>168228</v>
      </c>
      <c r="U59" s="433"/>
      <c r="V59" s="416">
        <v>1</v>
      </c>
      <c r="W59" s="451">
        <v>0</v>
      </c>
      <c r="X59" s="416">
        <v>0</v>
      </c>
      <c r="Z59" s="430" t="s">
        <v>1591</v>
      </c>
      <c r="AE59" s="430" t="s">
        <v>1969</v>
      </c>
      <c r="AF59" s="250">
        <v>69</v>
      </c>
      <c r="AK59" s="250" t="s">
        <v>1840</v>
      </c>
      <c r="AL59" s="250" t="s">
        <v>1840</v>
      </c>
      <c r="AP59" s="460"/>
    </row>
    <row r="60" spans="2:42" hidden="1">
      <c r="B60" s="250">
        <v>210644</v>
      </c>
      <c r="C60" s="250">
        <v>92238</v>
      </c>
      <c r="D60" s="250">
        <v>144142</v>
      </c>
      <c r="E60" s="250" t="e">
        <v>#N/A</v>
      </c>
      <c r="F60" s="250" t="s">
        <v>1970</v>
      </c>
      <c r="G60" s="250" t="s">
        <v>1971</v>
      </c>
      <c r="H60" s="250" t="s">
        <v>1972</v>
      </c>
      <c r="I60" s="250" t="s">
        <v>1354</v>
      </c>
      <c r="J60" s="250"/>
      <c r="K60" s="250"/>
      <c r="L60" s="415">
        <v>45273</v>
      </c>
      <c r="M60" s="436"/>
      <c r="N60" s="415">
        <v>44927</v>
      </c>
      <c r="O60" s="415">
        <v>44631</v>
      </c>
      <c r="P60" s="430" t="s">
        <v>1897</v>
      </c>
      <c r="T60" s="416">
        <v>380321</v>
      </c>
      <c r="U60" s="433"/>
      <c r="V60" s="416" t="e">
        <v>#DIV/0!</v>
      </c>
      <c r="W60" s="451" t="e">
        <v>#DIV/0!</v>
      </c>
      <c r="Z60" s="430" t="s">
        <v>1568</v>
      </c>
      <c r="AE60" s="430" t="s">
        <v>1973</v>
      </c>
      <c r="AK60" s="250" t="s">
        <v>1840</v>
      </c>
      <c r="AL60" s="250" t="s">
        <v>1840</v>
      </c>
      <c r="AP60" s="460"/>
    </row>
    <row r="61" spans="2:42" hidden="1">
      <c r="B61" s="250">
        <v>210645</v>
      </c>
      <c r="C61" s="250">
        <v>92238</v>
      </c>
      <c r="D61" s="250">
        <v>144143</v>
      </c>
      <c r="E61" s="250" t="e">
        <v>#N/A</v>
      </c>
      <c r="F61" s="250" t="s">
        <v>1905</v>
      </c>
      <c r="G61" s="250" t="s">
        <v>1971</v>
      </c>
      <c r="H61" s="250" t="s">
        <v>1974</v>
      </c>
      <c r="I61" s="250" t="s">
        <v>1354</v>
      </c>
      <c r="J61" s="250"/>
      <c r="K61" s="250"/>
      <c r="L61" s="415">
        <v>45291</v>
      </c>
      <c r="M61" s="436"/>
      <c r="N61" s="415">
        <v>44927</v>
      </c>
      <c r="O61" s="415">
        <v>44629</v>
      </c>
      <c r="P61" s="430" t="s">
        <v>1897</v>
      </c>
      <c r="Q61" s="416">
        <v>281000</v>
      </c>
      <c r="R61" s="431">
        <v>2022</v>
      </c>
      <c r="S61" s="416">
        <v>281000</v>
      </c>
      <c r="T61" s="416">
        <v>281000</v>
      </c>
      <c r="U61" s="433"/>
      <c r="V61" s="416">
        <v>1</v>
      </c>
      <c r="W61" s="451">
        <v>0</v>
      </c>
      <c r="Z61" s="430" t="s">
        <v>1568</v>
      </c>
      <c r="AE61" s="430" t="s">
        <v>1973</v>
      </c>
      <c r="AK61" s="250" t="s">
        <v>1840</v>
      </c>
      <c r="AL61" s="250" t="s">
        <v>1840</v>
      </c>
      <c r="AP61" s="460"/>
    </row>
    <row r="62" spans="2:42" hidden="1">
      <c r="C62" s="250">
        <v>30959</v>
      </c>
      <c r="D62" s="250">
        <v>51338</v>
      </c>
      <c r="E62" s="250">
        <v>0</v>
      </c>
      <c r="F62" s="250" t="s">
        <v>1869</v>
      </c>
      <c r="G62" s="250" t="s">
        <v>1975</v>
      </c>
      <c r="H62" s="250" t="s">
        <v>1976</v>
      </c>
      <c r="I62" s="250" t="s">
        <v>1386</v>
      </c>
      <c r="J62" s="250"/>
      <c r="K62" s="250"/>
      <c r="L62" s="415">
        <v>44385</v>
      </c>
      <c r="M62" s="436"/>
      <c r="P62" s="430" t="s">
        <v>1590</v>
      </c>
      <c r="T62" s="416">
        <v>2098946</v>
      </c>
      <c r="U62" s="433"/>
      <c r="V62" s="416" t="e">
        <v>#DIV/0!</v>
      </c>
      <c r="W62" s="451" t="e">
        <v>#DIV/0!</v>
      </c>
      <c r="X62" s="416">
        <v>0</v>
      </c>
      <c r="Z62" s="430" t="s">
        <v>1584</v>
      </c>
      <c r="AE62" s="430" t="s">
        <v>1977</v>
      </c>
      <c r="AK62" s="250" t="s">
        <v>1840</v>
      </c>
      <c r="AL62" s="250" t="s">
        <v>1840</v>
      </c>
      <c r="AP62" s="460"/>
    </row>
    <row r="63" spans="2:42" hidden="1">
      <c r="C63" s="250">
        <v>30959</v>
      </c>
      <c r="D63" s="250">
        <v>51360</v>
      </c>
      <c r="E63" s="250">
        <v>0</v>
      </c>
      <c r="F63" s="250" t="s">
        <v>1869</v>
      </c>
      <c r="G63" s="250" t="s">
        <v>1975</v>
      </c>
      <c r="H63" s="250" t="s">
        <v>1978</v>
      </c>
      <c r="I63" s="250" t="s">
        <v>1386</v>
      </c>
      <c r="J63" s="250"/>
      <c r="K63" s="250"/>
      <c r="L63" s="415">
        <v>44405</v>
      </c>
      <c r="M63" s="436"/>
      <c r="P63" s="430" t="s">
        <v>1590</v>
      </c>
      <c r="T63" s="416">
        <v>1674997</v>
      </c>
      <c r="U63" s="433"/>
      <c r="V63" s="416" t="e">
        <v>#DIV/0!</v>
      </c>
      <c r="W63" s="451" t="e">
        <v>#DIV/0!</v>
      </c>
      <c r="X63" s="416">
        <v>0</v>
      </c>
      <c r="Z63" s="430" t="s">
        <v>1584</v>
      </c>
      <c r="AE63" s="430" t="s">
        <v>1979</v>
      </c>
      <c r="AK63" s="250" t="s">
        <v>1840</v>
      </c>
      <c r="AL63" s="250" t="s">
        <v>1840</v>
      </c>
      <c r="AP63" s="460"/>
    </row>
    <row r="64" spans="2:42" hidden="1">
      <c r="C64" s="250">
        <v>51239</v>
      </c>
      <c r="D64" s="250">
        <v>71933</v>
      </c>
      <c r="E64" s="250">
        <v>0</v>
      </c>
      <c r="F64" s="250" t="s">
        <v>1905</v>
      </c>
      <c r="G64" s="250" t="s">
        <v>1980</v>
      </c>
      <c r="H64" s="250" t="s">
        <v>1981</v>
      </c>
      <c r="I64" s="250" t="s">
        <v>1386</v>
      </c>
      <c r="J64" s="250"/>
      <c r="K64" s="250"/>
      <c r="L64" s="415">
        <v>45383</v>
      </c>
      <c r="M64" s="436"/>
      <c r="P64" s="430" t="s">
        <v>1590</v>
      </c>
      <c r="T64" s="416">
        <v>4700000</v>
      </c>
      <c r="U64" s="433"/>
      <c r="V64" s="416" t="e">
        <v>#DIV/0!</v>
      </c>
      <c r="W64" s="451" t="e">
        <v>#DIV/0!</v>
      </c>
      <c r="Z64" s="430" t="s">
        <v>1591</v>
      </c>
      <c r="AA64" s="430">
        <v>640503</v>
      </c>
      <c r="AB64" s="430" t="s">
        <v>1982</v>
      </c>
      <c r="AE64" s="430" t="s">
        <v>1983</v>
      </c>
      <c r="AK64" s="250" t="s">
        <v>1840</v>
      </c>
      <c r="AL64" s="250" t="s">
        <v>1840</v>
      </c>
      <c r="AP64" s="460"/>
    </row>
    <row r="65" spans="1:42" hidden="1">
      <c r="C65" s="250">
        <v>51239</v>
      </c>
      <c r="D65" s="250">
        <v>71934</v>
      </c>
      <c r="E65" s="250">
        <v>0</v>
      </c>
      <c r="F65" s="250" t="s">
        <v>1905</v>
      </c>
      <c r="G65" s="250" t="s">
        <v>1980</v>
      </c>
      <c r="H65" s="250" t="s">
        <v>1984</v>
      </c>
      <c r="I65" s="250" t="s">
        <v>1386</v>
      </c>
      <c r="J65" s="250"/>
      <c r="K65" s="250"/>
      <c r="L65" s="415">
        <v>45383</v>
      </c>
      <c r="M65" s="436"/>
      <c r="P65" s="430" t="s">
        <v>1590</v>
      </c>
      <c r="T65" s="416">
        <v>5900000</v>
      </c>
      <c r="U65" s="433"/>
      <c r="V65" s="416" t="e">
        <v>#DIV/0!</v>
      </c>
      <c r="W65" s="451" t="e">
        <v>#DIV/0!</v>
      </c>
      <c r="Z65" s="430" t="s">
        <v>1591</v>
      </c>
      <c r="AA65" s="430">
        <v>640503</v>
      </c>
      <c r="AB65" s="430" t="s">
        <v>1982</v>
      </c>
      <c r="AE65" s="430" t="s">
        <v>1985</v>
      </c>
      <c r="AF65" s="250">
        <v>345</v>
      </c>
      <c r="AK65" s="250" t="s">
        <v>1840</v>
      </c>
      <c r="AL65" s="250" t="s">
        <v>1840</v>
      </c>
      <c r="AP65" s="460"/>
    </row>
    <row r="66" spans="1:42" hidden="1">
      <c r="C66" s="250">
        <v>51255</v>
      </c>
      <c r="D66" s="250">
        <v>71970</v>
      </c>
      <c r="E66" s="250" t="e">
        <v>#N/A</v>
      </c>
      <c r="F66" s="250" t="s">
        <v>1834</v>
      </c>
      <c r="G66" s="250" t="s">
        <v>1986</v>
      </c>
      <c r="H66" s="250" t="s">
        <v>1987</v>
      </c>
      <c r="I66" s="250" t="s">
        <v>1386</v>
      </c>
      <c r="J66" s="250"/>
      <c r="K66" s="250"/>
      <c r="L66" s="415">
        <v>43692</v>
      </c>
      <c r="M66" s="436"/>
      <c r="P66" s="430" t="s">
        <v>1590</v>
      </c>
      <c r="T66" s="416">
        <v>1700000</v>
      </c>
      <c r="U66" s="433"/>
      <c r="V66" s="416" t="e">
        <v>#DIV/0!</v>
      </c>
      <c r="W66" s="451" t="e">
        <v>#DIV/0!</v>
      </c>
      <c r="Z66" s="430" t="s">
        <v>1591</v>
      </c>
      <c r="AA66" s="430">
        <v>521052</v>
      </c>
      <c r="AB66" s="430" t="s">
        <v>1988</v>
      </c>
      <c r="AE66" s="430" t="s">
        <v>1989</v>
      </c>
      <c r="AK66" s="250" t="e">
        <v>#N/A</v>
      </c>
      <c r="AL66" s="250" t="e">
        <v>#N/A</v>
      </c>
      <c r="AP66" s="460"/>
    </row>
    <row r="67" spans="1:42" hidden="1">
      <c r="C67" s="250">
        <v>51261</v>
      </c>
      <c r="D67" s="250">
        <v>71982</v>
      </c>
      <c r="E67" s="250">
        <v>0</v>
      </c>
      <c r="F67" s="250" t="s">
        <v>1905</v>
      </c>
      <c r="G67" s="250" t="s">
        <v>1990</v>
      </c>
      <c r="H67" s="250" t="s">
        <v>1991</v>
      </c>
      <c r="I67" s="250" t="s">
        <v>1386</v>
      </c>
      <c r="J67" s="250"/>
      <c r="K67" s="250"/>
      <c r="L67" s="415">
        <v>43770</v>
      </c>
      <c r="M67" s="436"/>
      <c r="P67" s="430" t="s">
        <v>1590</v>
      </c>
      <c r="T67" s="416">
        <v>1700000</v>
      </c>
      <c r="U67" s="433"/>
      <c r="V67" s="416" t="e">
        <v>#DIV/0!</v>
      </c>
      <c r="W67" s="451" t="e">
        <v>#DIV/0!</v>
      </c>
      <c r="Z67" s="430" t="s">
        <v>563</v>
      </c>
      <c r="AC67" s="430">
        <v>640169</v>
      </c>
      <c r="AD67" s="430" t="s">
        <v>1992</v>
      </c>
      <c r="AE67" s="430" t="s">
        <v>1993</v>
      </c>
      <c r="AF67" s="250" t="s">
        <v>1994</v>
      </c>
      <c r="AJ67" s="250" t="s">
        <v>1564</v>
      </c>
      <c r="AP67" s="460"/>
    </row>
    <row r="68" spans="1:42" hidden="1">
      <c r="C68" s="250">
        <v>51261</v>
      </c>
      <c r="D68" s="250">
        <v>71983</v>
      </c>
      <c r="E68" s="250">
        <v>0</v>
      </c>
      <c r="F68" s="250" t="s">
        <v>1905</v>
      </c>
      <c r="G68" s="250" t="s">
        <v>1990</v>
      </c>
      <c r="H68" s="250" t="s">
        <v>1995</v>
      </c>
      <c r="I68" s="250" t="s">
        <v>1386</v>
      </c>
      <c r="J68" s="250"/>
      <c r="K68" s="250"/>
      <c r="L68" s="415">
        <v>43770</v>
      </c>
      <c r="M68" s="436"/>
      <c r="P68" s="430" t="s">
        <v>1590</v>
      </c>
      <c r="T68" s="416">
        <v>900000</v>
      </c>
      <c r="U68" s="433"/>
      <c r="V68" s="416" t="e">
        <v>#DIV/0!</v>
      </c>
      <c r="W68" s="451" t="e">
        <v>#DIV/0!</v>
      </c>
      <c r="Z68" s="430" t="s">
        <v>563</v>
      </c>
      <c r="AA68" s="430">
        <v>640076</v>
      </c>
      <c r="AB68" s="430" t="s">
        <v>1996</v>
      </c>
      <c r="AC68" s="430">
        <v>640208</v>
      </c>
      <c r="AD68" s="430" t="s">
        <v>1997</v>
      </c>
      <c r="AE68" s="430" t="s">
        <v>1998</v>
      </c>
      <c r="AF68" s="250" t="s">
        <v>1994</v>
      </c>
      <c r="AJ68" s="250" t="s">
        <v>1564</v>
      </c>
      <c r="AP68" s="460"/>
    </row>
    <row r="69" spans="1:42" hidden="1">
      <c r="C69" s="250">
        <v>51283</v>
      </c>
      <c r="D69" s="250">
        <v>72032</v>
      </c>
      <c r="E69" s="250">
        <v>0</v>
      </c>
      <c r="F69" s="250" t="s">
        <v>1869</v>
      </c>
      <c r="G69" s="250" t="s">
        <v>1999</v>
      </c>
      <c r="H69" s="250" t="s">
        <v>2000</v>
      </c>
      <c r="I69" s="250" t="s">
        <v>1386</v>
      </c>
      <c r="J69" s="250"/>
      <c r="K69" s="250"/>
      <c r="L69" s="415">
        <v>43800</v>
      </c>
      <c r="M69" s="436"/>
      <c r="P69" s="430" t="s">
        <v>1590</v>
      </c>
      <c r="T69" s="416">
        <v>591193</v>
      </c>
      <c r="U69" s="433"/>
      <c r="V69" s="416" t="e">
        <v>#DIV/0!</v>
      </c>
      <c r="W69" s="451" t="e">
        <v>#DIV/0!</v>
      </c>
      <c r="X69" s="416">
        <v>0</v>
      </c>
      <c r="Z69" s="430" t="s">
        <v>1584</v>
      </c>
      <c r="AE69" s="430" t="s">
        <v>2001</v>
      </c>
      <c r="AK69" s="250" t="s">
        <v>1840</v>
      </c>
      <c r="AL69" s="250" t="s">
        <v>1840</v>
      </c>
      <c r="AP69" s="460"/>
    </row>
    <row r="70" spans="1:42" hidden="1">
      <c r="C70" s="250">
        <v>51283</v>
      </c>
      <c r="D70" s="250">
        <v>72033</v>
      </c>
      <c r="E70" s="250">
        <v>0</v>
      </c>
      <c r="F70" s="250" t="s">
        <v>1869</v>
      </c>
      <c r="G70" s="250" t="s">
        <v>1999</v>
      </c>
      <c r="H70" s="250" t="s">
        <v>2002</v>
      </c>
      <c r="I70" s="250" t="s">
        <v>1386</v>
      </c>
      <c r="J70" s="250"/>
      <c r="K70" s="250"/>
      <c r="L70" s="415">
        <v>43800</v>
      </c>
      <c r="M70" s="436"/>
      <c r="P70" s="430" t="s">
        <v>1590</v>
      </c>
      <c r="T70" s="416">
        <v>13383989</v>
      </c>
      <c r="U70" s="433"/>
      <c r="V70" s="416" t="e">
        <v>#DIV/0!</v>
      </c>
      <c r="W70" s="451" t="e">
        <v>#DIV/0!</v>
      </c>
      <c r="X70" s="416">
        <v>0</v>
      </c>
      <c r="Z70" s="430" t="s">
        <v>1584</v>
      </c>
      <c r="AE70" s="430" t="s">
        <v>2003</v>
      </c>
      <c r="AK70" s="250" t="s">
        <v>1840</v>
      </c>
      <c r="AL70" s="250" t="s">
        <v>1840</v>
      </c>
      <c r="AP70" s="460"/>
    </row>
    <row r="71" spans="1:42" hidden="1">
      <c r="C71" s="250">
        <v>51283</v>
      </c>
      <c r="D71" s="250">
        <v>72034</v>
      </c>
      <c r="E71" s="250">
        <v>0</v>
      </c>
      <c r="F71" s="250" t="s">
        <v>1866</v>
      </c>
      <c r="G71" s="250" t="s">
        <v>1999</v>
      </c>
      <c r="H71" s="250" t="s">
        <v>2004</v>
      </c>
      <c r="I71" s="250" t="s">
        <v>1386</v>
      </c>
      <c r="J71" s="250"/>
      <c r="K71" s="250"/>
      <c r="L71" s="415">
        <v>44196</v>
      </c>
      <c r="M71" s="436"/>
      <c r="P71" s="430" t="s">
        <v>1590</v>
      </c>
      <c r="T71" s="416">
        <v>20000</v>
      </c>
      <c r="U71" s="433"/>
      <c r="V71" s="416" t="e">
        <v>#DIV/0!</v>
      </c>
      <c r="W71" s="451" t="e">
        <v>#DIV/0!</v>
      </c>
      <c r="X71" s="416">
        <v>0</v>
      </c>
      <c r="Z71" s="430" t="s">
        <v>1591</v>
      </c>
      <c r="AE71" s="430" t="s">
        <v>2005</v>
      </c>
      <c r="AK71" s="250" t="s">
        <v>1840</v>
      </c>
      <c r="AL71" s="250" t="s">
        <v>1840</v>
      </c>
      <c r="AP71" s="460"/>
    </row>
    <row r="72" spans="1:42" hidden="1">
      <c r="C72" s="250">
        <v>51332</v>
      </c>
      <c r="D72" s="250">
        <v>82126</v>
      </c>
      <c r="E72" s="250">
        <v>0</v>
      </c>
      <c r="F72" s="250" t="s">
        <v>1866</v>
      </c>
      <c r="G72" s="250" t="s">
        <v>2006</v>
      </c>
      <c r="H72" s="250" t="s">
        <v>2007</v>
      </c>
      <c r="I72" s="250" t="s">
        <v>1386</v>
      </c>
      <c r="J72" s="250"/>
      <c r="K72" s="250"/>
      <c r="L72" s="415">
        <v>44848</v>
      </c>
      <c r="M72" s="436"/>
      <c r="P72" s="430" t="s">
        <v>1590</v>
      </c>
      <c r="T72" s="416">
        <v>1099958</v>
      </c>
      <c r="U72" s="433"/>
      <c r="V72" s="416" t="e">
        <v>#DIV/0!</v>
      </c>
      <c r="W72" s="451" t="e">
        <v>#DIV/0!</v>
      </c>
      <c r="X72" s="416">
        <v>0</v>
      </c>
      <c r="Z72" s="430" t="s">
        <v>1591</v>
      </c>
      <c r="AA72" s="430">
        <v>515800</v>
      </c>
      <c r="AB72" s="430" t="s">
        <v>1290</v>
      </c>
      <c r="AE72" s="430" t="s">
        <v>2008</v>
      </c>
      <c r="AK72" s="250" t="s">
        <v>1840</v>
      </c>
      <c r="AL72" s="250" t="s">
        <v>1840</v>
      </c>
      <c r="AP72" s="460"/>
    </row>
    <row r="73" spans="1:42" hidden="1">
      <c r="C73" s="250">
        <v>51332</v>
      </c>
      <c r="D73" s="250">
        <v>82127</v>
      </c>
      <c r="E73" s="250">
        <v>0</v>
      </c>
      <c r="F73" s="250" t="s">
        <v>1866</v>
      </c>
      <c r="G73" s="250" t="s">
        <v>2006</v>
      </c>
      <c r="H73" s="250" t="s">
        <v>2009</v>
      </c>
      <c r="I73" s="250" t="s">
        <v>1386</v>
      </c>
      <c r="J73" s="250"/>
      <c r="K73" s="250"/>
      <c r="L73" s="415">
        <v>44848</v>
      </c>
      <c r="M73" s="436"/>
      <c r="P73" s="430" t="s">
        <v>1590</v>
      </c>
      <c r="T73" s="416">
        <v>1025042</v>
      </c>
      <c r="U73" s="433"/>
      <c r="V73" s="416" t="e">
        <v>#DIV/0!</v>
      </c>
      <c r="W73" s="451" t="e">
        <v>#DIV/0!</v>
      </c>
      <c r="X73" s="416">
        <v>0</v>
      </c>
      <c r="Z73" s="430" t="s">
        <v>1591</v>
      </c>
      <c r="AE73" s="430" t="s">
        <v>2010</v>
      </c>
      <c r="AK73" s="250" t="s">
        <v>1840</v>
      </c>
      <c r="AL73" s="250" t="s">
        <v>1840</v>
      </c>
      <c r="AP73" s="460"/>
    </row>
    <row r="74" spans="1:42" hidden="1">
      <c r="C74" s="250">
        <v>51333</v>
      </c>
      <c r="D74" s="250">
        <v>82128</v>
      </c>
      <c r="E74" s="250">
        <v>0</v>
      </c>
      <c r="F74" s="250" t="s">
        <v>1866</v>
      </c>
      <c r="G74" s="250" t="s">
        <v>2011</v>
      </c>
      <c r="H74" s="250" t="s">
        <v>2012</v>
      </c>
      <c r="I74" s="250" t="s">
        <v>1386</v>
      </c>
      <c r="J74" s="250"/>
      <c r="K74" s="250"/>
      <c r="L74" s="415">
        <v>44849</v>
      </c>
      <c r="M74" s="436"/>
      <c r="P74" s="430" t="s">
        <v>1590</v>
      </c>
      <c r="T74" s="416">
        <v>1099958</v>
      </c>
      <c r="U74" s="433"/>
      <c r="V74" s="416" t="e">
        <v>#DIV/0!</v>
      </c>
      <c r="W74" s="451" t="e">
        <v>#DIV/0!</v>
      </c>
      <c r="X74" s="416">
        <v>0</v>
      </c>
      <c r="Z74" s="430" t="s">
        <v>1591</v>
      </c>
      <c r="AE74" s="430" t="s">
        <v>2013</v>
      </c>
      <c r="AK74" s="250" t="s">
        <v>1840</v>
      </c>
      <c r="AL74" s="250" t="s">
        <v>1840</v>
      </c>
      <c r="AP74" s="460"/>
    </row>
    <row r="75" spans="1:42" hidden="1">
      <c r="C75" s="250">
        <v>51333</v>
      </c>
      <c r="D75" s="250">
        <v>82129</v>
      </c>
      <c r="E75" s="250">
        <v>0</v>
      </c>
      <c r="F75" s="250" t="s">
        <v>1866</v>
      </c>
      <c r="G75" s="250" t="s">
        <v>2011</v>
      </c>
      <c r="H75" s="250" t="s">
        <v>2014</v>
      </c>
      <c r="I75" s="250" t="s">
        <v>1386</v>
      </c>
      <c r="J75" s="250"/>
      <c r="K75" s="250"/>
      <c r="L75" s="415">
        <v>44849</v>
      </c>
      <c r="M75" s="436"/>
      <c r="P75" s="430" t="s">
        <v>1590</v>
      </c>
      <c r="T75" s="416">
        <v>9213042</v>
      </c>
      <c r="U75" s="433"/>
      <c r="V75" s="416" t="e">
        <v>#DIV/0!</v>
      </c>
      <c r="W75" s="451" t="e">
        <v>#DIV/0!</v>
      </c>
      <c r="X75" s="416">
        <v>0</v>
      </c>
      <c r="Z75" s="430" t="s">
        <v>1591</v>
      </c>
      <c r="AE75" s="430" t="s">
        <v>2015</v>
      </c>
      <c r="AK75" s="250" t="s">
        <v>1840</v>
      </c>
      <c r="AL75" s="250" t="s">
        <v>1840</v>
      </c>
      <c r="AP75" s="460"/>
    </row>
    <row r="76" spans="1:42">
      <c r="A76" s="450"/>
      <c r="C76" s="250">
        <v>81489</v>
      </c>
      <c r="D76" s="250">
        <v>112334</v>
      </c>
      <c r="E76" s="430" t="s">
        <v>2735</v>
      </c>
      <c r="F76" s="250" t="s">
        <v>1219</v>
      </c>
      <c r="G76" s="430" t="s">
        <v>1727</v>
      </c>
      <c r="H76" s="461" t="s">
        <v>1730</v>
      </c>
      <c r="I76" s="430" t="s">
        <v>1386</v>
      </c>
      <c r="K76" s="442" t="s">
        <v>2901</v>
      </c>
      <c r="L76" s="415">
        <v>45047</v>
      </c>
      <c r="M76" s="432">
        <v>45274</v>
      </c>
      <c r="P76" s="430" t="s">
        <v>1590</v>
      </c>
      <c r="T76" s="416">
        <v>17798882</v>
      </c>
      <c r="U76" s="433">
        <v>7067936.0422</v>
      </c>
      <c r="V76" s="451" t="e">
        <v>#DIV/0!</v>
      </c>
      <c r="W76" s="475" t="e">
        <v>#DIV/0!</v>
      </c>
      <c r="X76" s="416">
        <v>0</v>
      </c>
      <c r="Z76" s="430" t="s">
        <v>1584</v>
      </c>
      <c r="AE76" s="430" t="s">
        <v>1731</v>
      </c>
      <c r="AF76" s="437">
        <v>345</v>
      </c>
      <c r="AG76" s="437">
        <v>0.32</v>
      </c>
      <c r="AH76" s="437"/>
      <c r="AK76" s="250" t="s">
        <v>1840</v>
      </c>
      <c r="AL76" s="250" t="s">
        <v>1840</v>
      </c>
      <c r="AM76" s="250" t="s">
        <v>1564</v>
      </c>
      <c r="AN76" s="434" t="s">
        <v>1957</v>
      </c>
      <c r="AO76" s="430" t="s">
        <v>2792</v>
      </c>
      <c r="AP76" s="460" t="s">
        <v>2791</v>
      </c>
    </row>
    <row r="77" spans="1:42">
      <c r="C77" s="250">
        <v>81491</v>
      </c>
      <c r="D77" s="250">
        <v>112337</v>
      </c>
      <c r="E77" s="430"/>
      <c r="F77" s="250" t="s">
        <v>1219</v>
      </c>
      <c r="G77" s="430" t="s">
        <v>1732</v>
      </c>
      <c r="H77" s="461" t="s">
        <v>1733</v>
      </c>
      <c r="I77" s="430" t="s">
        <v>1386</v>
      </c>
      <c r="K77" s="442" t="s">
        <v>2901</v>
      </c>
      <c r="L77" s="415"/>
      <c r="M77" s="432">
        <v>45057</v>
      </c>
      <c r="P77" s="430" t="s">
        <v>1590</v>
      </c>
      <c r="T77" s="416">
        <v>918474</v>
      </c>
      <c r="U77" s="433">
        <v>680247</v>
      </c>
      <c r="V77" s="433" t="e">
        <v>#DIV/0!</v>
      </c>
      <c r="W77" s="475" t="e">
        <v>#DIV/0!</v>
      </c>
      <c r="X77" s="416">
        <v>0</v>
      </c>
      <c r="Z77" s="438" t="s">
        <v>1591</v>
      </c>
      <c r="AE77" s="430" t="s">
        <v>1734</v>
      </c>
      <c r="AF77" s="437">
        <v>138</v>
      </c>
      <c r="AG77" s="437">
        <v>0.04</v>
      </c>
      <c r="AH77" s="437"/>
      <c r="AK77" s="250" t="s">
        <v>1840</v>
      </c>
      <c r="AL77" s="250" t="s">
        <v>1840</v>
      </c>
      <c r="AM77" s="250" t="s">
        <v>1564</v>
      </c>
      <c r="AN77" s="434" t="s">
        <v>2017</v>
      </c>
      <c r="AO77" s="430" t="s">
        <v>2793</v>
      </c>
      <c r="AP77" s="460" t="s">
        <v>2791</v>
      </c>
    </row>
    <row r="78" spans="1:42">
      <c r="A78" s="450"/>
      <c r="C78" s="250">
        <v>81491</v>
      </c>
      <c r="D78" s="250">
        <v>112338</v>
      </c>
      <c r="E78" s="430" t="s">
        <v>2736</v>
      </c>
      <c r="F78" s="250" t="s">
        <v>1219</v>
      </c>
      <c r="G78" s="430" t="s">
        <v>1732</v>
      </c>
      <c r="H78" s="461" t="s">
        <v>1735</v>
      </c>
      <c r="I78" s="430" t="s">
        <v>1386</v>
      </c>
      <c r="K78" s="442" t="s">
        <v>2901</v>
      </c>
      <c r="L78" s="415"/>
      <c r="M78" s="432">
        <v>45057</v>
      </c>
      <c r="P78" s="430" t="s">
        <v>1590</v>
      </c>
      <c r="T78" s="416">
        <v>7400346</v>
      </c>
      <c r="U78" s="433">
        <v>3741126</v>
      </c>
      <c r="V78" s="433" t="e">
        <v>#DIV/0!</v>
      </c>
      <c r="W78" s="475" t="e">
        <v>#DIV/0!</v>
      </c>
      <c r="X78" s="416">
        <v>0</v>
      </c>
      <c r="Z78" s="438" t="s">
        <v>1591</v>
      </c>
      <c r="AE78" s="430" t="s">
        <v>1736</v>
      </c>
      <c r="AF78" s="437">
        <v>138</v>
      </c>
      <c r="AG78" s="437"/>
      <c r="AH78" s="437"/>
      <c r="AK78" s="250" t="s">
        <v>1840</v>
      </c>
      <c r="AL78" s="250" t="s">
        <v>1840</v>
      </c>
      <c r="AM78" s="250" t="s">
        <v>1564</v>
      </c>
      <c r="AN78" s="434" t="s">
        <v>2017</v>
      </c>
      <c r="AO78" s="430" t="s">
        <v>2794</v>
      </c>
      <c r="AP78" s="460" t="s">
        <v>2791</v>
      </c>
    </row>
    <row r="79" spans="1:42">
      <c r="A79" s="250" t="s">
        <v>482</v>
      </c>
      <c r="B79" s="250">
        <v>210623</v>
      </c>
      <c r="C79" s="250">
        <v>81500</v>
      </c>
      <c r="D79" s="250">
        <v>112360</v>
      </c>
      <c r="E79" s="477" t="s">
        <v>1610</v>
      </c>
      <c r="F79" s="250" t="s">
        <v>1219</v>
      </c>
      <c r="G79" s="430" t="s">
        <v>1612</v>
      </c>
      <c r="H79" s="430" t="s">
        <v>1613</v>
      </c>
      <c r="I79" s="430" t="s">
        <v>1215</v>
      </c>
      <c r="K79" s="477" t="s">
        <v>2781</v>
      </c>
      <c r="L79" s="415">
        <v>46143</v>
      </c>
      <c r="M79" s="436">
        <v>46143</v>
      </c>
      <c r="N79" s="415">
        <v>44348</v>
      </c>
      <c r="O79" s="415">
        <v>44505</v>
      </c>
      <c r="P79" s="430" t="s">
        <v>1578</v>
      </c>
      <c r="Q79" s="416">
        <v>41100000</v>
      </c>
      <c r="R79" s="431">
        <v>2020</v>
      </c>
      <c r="S79" s="416">
        <v>45366710</v>
      </c>
      <c r="T79" s="416">
        <v>46270466</v>
      </c>
      <c r="U79" s="433">
        <v>51602931</v>
      </c>
      <c r="V79" s="475">
        <v>1.0199211271877551</v>
      </c>
      <c r="W79" s="475">
        <v>1.1374624917698462</v>
      </c>
      <c r="X79" s="416">
        <v>0</v>
      </c>
      <c r="Z79" s="430" t="s">
        <v>1568</v>
      </c>
      <c r="AA79" s="430">
        <v>509783</v>
      </c>
      <c r="AB79" s="430" t="s">
        <v>1660</v>
      </c>
      <c r="AE79" s="430" t="s">
        <v>2018</v>
      </c>
      <c r="AF79" s="437">
        <v>138</v>
      </c>
      <c r="AG79" s="437">
        <v>1.56</v>
      </c>
      <c r="AH79" s="437"/>
      <c r="AK79" s="250" t="s">
        <v>1564</v>
      </c>
      <c r="AM79" s="250" t="s">
        <v>1564</v>
      </c>
      <c r="AN79" s="434" t="s">
        <v>2019</v>
      </c>
      <c r="AO79" s="430" t="s">
        <v>2795</v>
      </c>
      <c r="AP79" s="460"/>
    </row>
    <row r="80" spans="1:42">
      <c r="A80" s="450" t="s">
        <v>482</v>
      </c>
      <c r="B80" s="250">
        <v>210544</v>
      </c>
      <c r="C80" s="250">
        <v>81501</v>
      </c>
      <c r="D80" s="250">
        <v>112361</v>
      </c>
      <c r="E80" s="478" t="s">
        <v>1574</v>
      </c>
      <c r="F80" s="478" t="s">
        <v>1219</v>
      </c>
      <c r="G80" s="461" t="s">
        <v>1661</v>
      </c>
      <c r="H80" s="461" t="s">
        <v>1577</v>
      </c>
      <c r="I80" s="461" t="s">
        <v>1215</v>
      </c>
      <c r="J80" s="461" t="s">
        <v>2841</v>
      </c>
      <c r="K80" s="478" t="s">
        <v>2842</v>
      </c>
      <c r="L80" s="415">
        <v>45665</v>
      </c>
      <c r="M80" s="479">
        <v>45628</v>
      </c>
      <c r="N80" s="415">
        <v>44348</v>
      </c>
      <c r="O80" s="415">
        <v>43787</v>
      </c>
      <c r="P80" s="430" t="s">
        <v>1578</v>
      </c>
      <c r="Q80" s="416">
        <v>4421345</v>
      </c>
      <c r="R80" s="431">
        <v>2020</v>
      </c>
      <c r="S80" s="416">
        <v>4880338</v>
      </c>
      <c r="T80" s="416">
        <v>4194065</v>
      </c>
      <c r="U80" s="433">
        <v>4328105</v>
      </c>
      <c r="V80" s="475">
        <v>0.85938002654734158</v>
      </c>
      <c r="W80" s="475">
        <v>0.88684533735163429</v>
      </c>
      <c r="X80" s="416">
        <v>0</v>
      </c>
      <c r="Z80" s="430" t="s">
        <v>1568</v>
      </c>
      <c r="AA80" s="430">
        <v>511477</v>
      </c>
      <c r="AB80" s="430" t="s">
        <v>1412</v>
      </c>
      <c r="AE80" s="430" t="s">
        <v>1579</v>
      </c>
      <c r="AF80" s="437">
        <v>138</v>
      </c>
      <c r="AG80" s="437"/>
      <c r="AH80" s="437"/>
      <c r="AK80" s="250" t="s">
        <v>1564</v>
      </c>
      <c r="AM80" s="250" t="s">
        <v>1564</v>
      </c>
      <c r="AN80" s="434" t="s">
        <v>1575</v>
      </c>
      <c r="AO80" t="s">
        <v>2020</v>
      </c>
      <c r="AP80" s="460"/>
    </row>
    <row r="81" spans="1:42">
      <c r="A81" s="250" t="s">
        <v>482</v>
      </c>
      <c r="B81" s="250">
        <v>210544</v>
      </c>
      <c r="C81" s="250">
        <v>81520</v>
      </c>
      <c r="D81" s="250">
        <v>112389</v>
      </c>
      <c r="E81" s="430" t="s">
        <v>1617</v>
      </c>
      <c r="F81" s="250" t="s">
        <v>1219</v>
      </c>
      <c r="G81" s="430" t="s">
        <v>1662</v>
      </c>
      <c r="H81" s="430" t="s">
        <v>1620</v>
      </c>
      <c r="I81" s="430" t="s">
        <v>1215</v>
      </c>
      <c r="K81" s="443" t="s">
        <v>2783</v>
      </c>
      <c r="L81" s="415">
        <v>44735</v>
      </c>
      <c r="M81" s="436">
        <v>44735</v>
      </c>
      <c r="N81" s="415">
        <v>44348</v>
      </c>
      <c r="O81" s="415">
        <v>43787</v>
      </c>
      <c r="P81" s="430" t="s">
        <v>1578</v>
      </c>
      <c r="Q81" s="416">
        <v>6724236.7699999996</v>
      </c>
      <c r="R81" s="431">
        <v>2020</v>
      </c>
      <c r="S81" s="416">
        <v>7064651.2564810002</v>
      </c>
      <c r="T81" s="416">
        <v>6724237</v>
      </c>
      <c r="U81" s="433">
        <v>6452547</v>
      </c>
      <c r="V81" s="475">
        <v>0.95181442874923095</v>
      </c>
      <c r="W81" s="475">
        <v>0.9133567625267468</v>
      </c>
      <c r="X81" s="416">
        <v>0</v>
      </c>
      <c r="Z81" s="462" t="s">
        <v>1563</v>
      </c>
      <c r="AA81" s="430">
        <v>509811</v>
      </c>
      <c r="AB81" s="430" t="s">
        <v>1459</v>
      </c>
      <c r="AC81" s="430">
        <v>509833</v>
      </c>
      <c r="AD81" s="430" t="s">
        <v>1663</v>
      </c>
      <c r="AE81" s="430" t="s">
        <v>1621</v>
      </c>
      <c r="AF81" s="437" t="s">
        <v>1622</v>
      </c>
      <c r="AG81" s="437">
        <v>2</v>
      </c>
      <c r="AH81" s="437"/>
      <c r="AK81" s="250" t="s">
        <v>1564</v>
      </c>
      <c r="AL81" s="250" t="s">
        <v>1840</v>
      </c>
      <c r="AM81" s="250" t="s">
        <v>1564</v>
      </c>
      <c r="AN81" s="434" t="s">
        <v>1618</v>
      </c>
      <c r="AO81" t="s">
        <v>2762</v>
      </c>
      <c r="AP81" s="460"/>
    </row>
    <row r="82" spans="1:42">
      <c r="A82" s="450" t="s">
        <v>482</v>
      </c>
      <c r="B82" s="250">
        <v>210544</v>
      </c>
      <c r="C82" s="250">
        <v>81523</v>
      </c>
      <c r="D82" s="250">
        <v>112393</v>
      </c>
      <c r="E82" s="430" t="s">
        <v>1617</v>
      </c>
      <c r="F82" s="250" t="s">
        <v>1219</v>
      </c>
      <c r="G82" s="430" t="s">
        <v>1664</v>
      </c>
      <c r="H82" s="430" t="s">
        <v>1625</v>
      </c>
      <c r="I82" s="430" t="s">
        <v>1215</v>
      </c>
      <c r="K82" s="443" t="s">
        <v>2783</v>
      </c>
      <c r="L82" s="415">
        <v>44517</v>
      </c>
      <c r="M82" s="436">
        <v>44517</v>
      </c>
      <c r="N82" s="415">
        <v>44348</v>
      </c>
      <c r="O82" s="415">
        <v>43787</v>
      </c>
      <c r="P82" s="430" t="s">
        <v>1578</v>
      </c>
      <c r="Q82" s="416">
        <v>1307802</v>
      </c>
      <c r="R82" s="431">
        <v>2020</v>
      </c>
      <c r="S82" s="416">
        <v>1340497.05</v>
      </c>
      <c r="T82" s="416">
        <v>1868658</v>
      </c>
      <c r="U82" s="433">
        <v>1868906</v>
      </c>
      <c r="V82" s="475">
        <v>1.3940038137346142</v>
      </c>
      <c r="W82" s="475">
        <v>1.394188819736679</v>
      </c>
      <c r="X82" s="416">
        <v>0</v>
      </c>
      <c r="Z82" s="430" t="s">
        <v>1563</v>
      </c>
      <c r="AA82" s="430">
        <v>509811</v>
      </c>
      <c r="AB82" s="430" t="s">
        <v>1459</v>
      </c>
      <c r="AC82" s="430">
        <v>509828</v>
      </c>
      <c r="AD82" s="430" t="s">
        <v>1665</v>
      </c>
      <c r="AE82" s="430" t="s">
        <v>1626</v>
      </c>
      <c r="AF82" s="437" t="s">
        <v>1622</v>
      </c>
      <c r="AG82" s="437"/>
      <c r="AH82" s="437">
        <v>1.5</v>
      </c>
      <c r="AK82" s="250" t="s">
        <v>1564</v>
      </c>
      <c r="AL82" s="250" t="s">
        <v>1840</v>
      </c>
      <c r="AM82" s="250" t="s">
        <v>1564</v>
      </c>
      <c r="AN82" s="434" t="s">
        <v>1618</v>
      </c>
      <c r="AO82" t="s">
        <v>2797</v>
      </c>
      <c r="AP82" s="460"/>
    </row>
    <row r="83" spans="1:42" hidden="1">
      <c r="C83" s="250">
        <v>81488</v>
      </c>
      <c r="D83" s="250">
        <v>112339</v>
      </c>
      <c r="E83" s="250">
        <v>0</v>
      </c>
      <c r="F83" s="250" t="s">
        <v>1899</v>
      </c>
      <c r="G83" s="250" t="s">
        <v>2022</v>
      </c>
      <c r="H83" s="250" t="s">
        <v>2023</v>
      </c>
      <c r="I83" s="250" t="s">
        <v>1386</v>
      </c>
      <c r="J83" s="250"/>
      <c r="K83" s="250"/>
      <c r="L83" s="415">
        <v>45289</v>
      </c>
      <c r="M83" s="436"/>
      <c r="P83" s="430" t="s">
        <v>1590</v>
      </c>
      <c r="T83" s="416">
        <v>250000</v>
      </c>
      <c r="U83" s="433"/>
      <c r="V83" s="433" t="e">
        <v>#DIV/0!</v>
      </c>
      <c r="W83" s="451" t="e">
        <v>#DIV/0!</v>
      </c>
      <c r="X83" s="416">
        <v>0</v>
      </c>
      <c r="Z83" s="430" t="s">
        <v>1584</v>
      </c>
      <c r="AE83" s="430" t="s">
        <v>2024</v>
      </c>
      <c r="AK83" s="250" t="s">
        <v>1840</v>
      </c>
      <c r="AL83" s="250" t="s">
        <v>1840</v>
      </c>
      <c r="AP83" s="460"/>
    </row>
    <row r="84" spans="1:42" hidden="1">
      <c r="C84" s="250">
        <v>81488</v>
      </c>
      <c r="D84" s="250">
        <v>112340</v>
      </c>
      <c r="E84" s="250">
        <v>0</v>
      </c>
      <c r="F84" s="250" t="s">
        <v>1899</v>
      </c>
      <c r="G84" s="250" t="s">
        <v>2022</v>
      </c>
      <c r="H84" s="250" t="s">
        <v>2025</v>
      </c>
      <c r="I84" s="250" t="s">
        <v>1386</v>
      </c>
      <c r="J84" s="250"/>
      <c r="K84" s="250"/>
      <c r="L84" s="415">
        <v>45289</v>
      </c>
      <c r="M84" s="436"/>
      <c r="P84" s="430" t="s">
        <v>1590</v>
      </c>
      <c r="T84" s="416">
        <v>8805000</v>
      </c>
      <c r="U84" s="433"/>
      <c r="V84" s="433" t="e">
        <v>#DIV/0!</v>
      </c>
      <c r="W84" s="451" t="e">
        <v>#DIV/0!</v>
      </c>
      <c r="X84" s="416">
        <v>0</v>
      </c>
      <c r="Z84" s="430" t="s">
        <v>1584</v>
      </c>
      <c r="AE84" s="430" t="s">
        <v>2026</v>
      </c>
      <c r="AK84" s="250" t="s">
        <v>1840</v>
      </c>
      <c r="AL84" s="250" t="s">
        <v>1840</v>
      </c>
      <c r="AP84" s="460"/>
    </row>
    <row r="85" spans="1:42" hidden="1">
      <c r="C85" s="250">
        <v>81495</v>
      </c>
      <c r="D85" s="250">
        <v>112353</v>
      </c>
      <c r="E85" s="250">
        <v>0</v>
      </c>
      <c r="F85" s="250" t="s">
        <v>2027</v>
      </c>
      <c r="G85" s="250" t="s">
        <v>2028</v>
      </c>
      <c r="H85" s="250" t="s">
        <v>2029</v>
      </c>
      <c r="I85" s="250" t="s">
        <v>1386</v>
      </c>
      <c r="J85" s="250"/>
      <c r="K85" s="250"/>
      <c r="M85" s="436"/>
      <c r="P85" s="430" t="s">
        <v>1590</v>
      </c>
      <c r="U85" s="433"/>
      <c r="V85" s="433" t="e">
        <v>#DIV/0!</v>
      </c>
      <c r="W85" s="451" t="e">
        <v>#DIV/0!</v>
      </c>
      <c r="Z85" s="430" t="s">
        <v>1591</v>
      </c>
      <c r="AE85" s="430" t="s">
        <v>2030</v>
      </c>
      <c r="AK85" s="250" t="s">
        <v>1840</v>
      </c>
      <c r="AL85" s="250" t="s">
        <v>1840</v>
      </c>
      <c r="AP85" s="460"/>
    </row>
    <row r="86" spans="1:42" hidden="1">
      <c r="B86" s="250">
        <v>210609</v>
      </c>
      <c r="C86" s="250">
        <v>81591</v>
      </c>
      <c r="D86" s="250">
        <v>122537</v>
      </c>
      <c r="E86" s="250">
        <v>0</v>
      </c>
      <c r="F86" s="250" t="s">
        <v>1866</v>
      </c>
      <c r="G86" s="250" t="s">
        <v>2031</v>
      </c>
      <c r="H86" s="250" t="s">
        <v>2032</v>
      </c>
      <c r="I86" s="250" t="s">
        <v>1386</v>
      </c>
      <c r="J86" s="250"/>
      <c r="K86" s="250"/>
      <c r="L86" s="415">
        <v>45402</v>
      </c>
      <c r="M86" s="436"/>
      <c r="N86" s="415">
        <v>45036</v>
      </c>
      <c r="O86" s="415">
        <v>44333</v>
      </c>
      <c r="P86" s="430" t="s">
        <v>1717</v>
      </c>
      <c r="Q86" s="416">
        <v>3996000</v>
      </c>
      <c r="R86" s="431">
        <v>2021</v>
      </c>
      <c r="S86" s="416">
        <v>4095900</v>
      </c>
      <c r="T86" s="416">
        <v>3996000</v>
      </c>
      <c r="U86" s="433"/>
      <c r="V86" s="433">
        <v>0.97560975609756095</v>
      </c>
      <c r="W86" s="451">
        <v>0</v>
      </c>
      <c r="X86" s="416">
        <v>0</v>
      </c>
      <c r="Z86" s="430" t="s">
        <v>1568</v>
      </c>
      <c r="AE86" s="430" t="s">
        <v>2033</v>
      </c>
      <c r="AK86" s="250" t="s">
        <v>1840</v>
      </c>
      <c r="AL86" s="250" t="s">
        <v>1840</v>
      </c>
      <c r="AP86" s="460"/>
    </row>
    <row r="87" spans="1:42" hidden="1">
      <c r="C87" s="250">
        <v>81594</v>
      </c>
      <c r="D87" s="250">
        <v>122540</v>
      </c>
      <c r="E87" s="250">
        <v>0</v>
      </c>
      <c r="F87" s="250" t="s">
        <v>2027</v>
      </c>
      <c r="G87" s="250" t="s">
        <v>2034</v>
      </c>
      <c r="H87" s="250" t="s">
        <v>2035</v>
      </c>
      <c r="I87" s="250" t="s">
        <v>1386</v>
      </c>
      <c r="J87" s="250"/>
      <c r="K87" s="250"/>
      <c r="L87" s="415">
        <v>44561</v>
      </c>
      <c r="M87" s="436"/>
      <c r="P87" s="430" t="s">
        <v>1590</v>
      </c>
      <c r="T87" s="416">
        <v>7365886</v>
      </c>
      <c r="U87" s="433"/>
      <c r="V87" s="433" t="e">
        <v>#DIV/0!</v>
      </c>
      <c r="W87" s="451" t="e">
        <v>#DIV/0!</v>
      </c>
      <c r="X87" s="416">
        <v>0</v>
      </c>
      <c r="Z87" s="430" t="s">
        <v>1591</v>
      </c>
      <c r="AE87" s="430" t="s">
        <v>2036</v>
      </c>
      <c r="AK87" s="250" t="s">
        <v>1840</v>
      </c>
      <c r="AL87" s="250" t="s">
        <v>1840</v>
      </c>
      <c r="AP87" s="460"/>
    </row>
    <row r="88" spans="1:42" hidden="1">
      <c r="C88" s="250">
        <v>81600</v>
      </c>
      <c r="D88" s="250">
        <v>122546</v>
      </c>
      <c r="E88" s="250">
        <v>0</v>
      </c>
      <c r="F88" s="250" t="s">
        <v>2027</v>
      </c>
      <c r="G88" s="250" t="s">
        <v>2037</v>
      </c>
      <c r="H88" s="250" t="s">
        <v>2038</v>
      </c>
      <c r="I88" s="250" t="s">
        <v>1386</v>
      </c>
      <c r="J88" s="250"/>
      <c r="K88" s="250"/>
      <c r="L88" s="415">
        <v>44166</v>
      </c>
      <c r="M88" s="436"/>
      <c r="P88" s="430" t="s">
        <v>1590</v>
      </c>
      <c r="T88" s="416">
        <v>184651</v>
      </c>
      <c r="U88" s="433"/>
      <c r="V88" s="433" t="e">
        <v>#DIV/0!</v>
      </c>
      <c r="W88" s="451" t="e">
        <v>#DIV/0!</v>
      </c>
      <c r="X88" s="416">
        <v>0</v>
      </c>
      <c r="Z88" s="430" t="s">
        <v>1591</v>
      </c>
      <c r="AE88" s="430" t="s">
        <v>2039</v>
      </c>
      <c r="AK88" s="250" t="s">
        <v>1840</v>
      </c>
      <c r="AL88" s="250" t="s">
        <v>1840</v>
      </c>
      <c r="AP88" s="460"/>
    </row>
    <row r="89" spans="1:42" hidden="1">
      <c r="C89" s="250">
        <v>81599</v>
      </c>
      <c r="D89" s="250">
        <v>122547</v>
      </c>
      <c r="E89" s="250">
        <v>0</v>
      </c>
      <c r="F89" s="250" t="s">
        <v>2027</v>
      </c>
      <c r="G89" s="250" t="s">
        <v>2040</v>
      </c>
      <c r="H89" s="250" t="s">
        <v>2041</v>
      </c>
      <c r="I89" s="250" t="s">
        <v>1386</v>
      </c>
      <c r="J89" s="250"/>
      <c r="K89" s="250"/>
      <c r="L89" s="415">
        <v>44910</v>
      </c>
      <c r="M89" s="436"/>
      <c r="P89" s="430" t="s">
        <v>1590</v>
      </c>
      <c r="T89" s="416">
        <v>210533</v>
      </c>
      <c r="U89" s="433"/>
      <c r="V89" s="433" t="e">
        <v>#DIV/0!</v>
      </c>
      <c r="W89" s="451" t="e">
        <v>#DIV/0!</v>
      </c>
      <c r="Z89" s="430" t="s">
        <v>1591</v>
      </c>
      <c r="AE89" s="430" t="s">
        <v>2042</v>
      </c>
      <c r="AK89" s="250" t="s">
        <v>1840</v>
      </c>
      <c r="AL89" s="250" t="s">
        <v>1840</v>
      </c>
      <c r="AP89" s="460"/>
    </row>
    <row r="90" spans="1:42" hidden="1">
      <c r="C90" s="250">
        <v>81606</v>
      </c>
      <c r="D90" s="250">
        <v>122554</v>
      </c>
      <c r="E90" s="250">
        <v>0</v>
      </c>
      <c r="F90" s="250" t="s">
        <v>2027</v>
      </c>
      <c r="G90" s="250" t="s">
        <v>2043</v>
      </c>
      <c r="H90" s="250" t="s">
        <v>2044</v>
      </c>
      <c r="I90" s="250" t="s">
        <v>1386</v>
      </c>
      <c r="J90" s="250"/>
      <c r="K90" s="250"/>
      <c r="M90" s="436"/>
      <c r="P90" s="430" t="s">
        <v>1590</v>
      </c>
      <c r="T90" s="416">
        <v>483969</v>
      </c>
      <c r="U90" s="433"/>
      <c r="V90" s="433" t="e">
        <v>#DIV/0!</v>
      </c>
      <c r="W90" s="451" t="e">
        <v>#DIV/0!</v>
      </c>
      <c r="Z90" s="430" t="s">
        <v>1591</v>
      </c>
      <c r="AE90" s="430" t="s">
        <v>2045</v>
      </c>
      <c r="AK90" s="250" t="s">
        <v>1840</v>
      </c>
      <c r="AL90" s="250" t="s">
        <v>1840</v>
      </c>
      <c r="AP90" s="460"/>
    </row>
    <row r="91" spans="1:42" hidden="1">
      <c r="C91" s="250">
        <v>81607</v>
      </c>
      <c r="D91" s="250">
        <v>122556</v>
      </c>
      <c r="E91" s="250">
        <v>0</v>
      </c>
      <c r="F91" s="250" t="s">
        <v>2027</v>
      </c>
      <c r="G91" s="250" t="s">
        <v>2046</v>
      </c>
      <c r="H91" s="250" t="s">
        <v>2047</v>
      </c>
      <c r="I91" s="250" t="s">
        <v>1386</v>
      </c>
      <c r="J91" s="250"/>
      <c r="K91" s="250"/>
      <c r="M91" s="436"/>
      <c r="P91" s="430" t="s">
        <v>1590</v>
      </c>
      <c r="T91" s="416">
        <v>413496</v>
      </c>
      <c r="U91" s="433"/>
      <c r="V91" s="433" t="e">
        <v>#DIV/0!</v>
      </c>
      <c r="W91" s="451" t="e">
        <v>#DIV/0!</v>
      </c>
      <c r="Z91" s="430" t="s">
        <v>1591</v>
      </c>
      <c r="AE91" s="430" t="s">
        <v>2048</v>
      </c>
      <c r="AK91" s="250" t="s">
        <v>1840</v>
      </c>
      <c r="AL91" s="250" t="s">
        <v>1840</v>
      </c>
      <c r="AP91" s="460"/>
    </row>
    <row r="92" spans="1:42" hidden="1">
      <c r="C92" s="250">
        <v>81608</v>
      </c>
      <c r="D92" s="250">
        <v>122558</v>
      </c>
      <c r="E92" s="250">
        <v>0</v>
      </c>
      <c r="F92" s="250" t="s">
        <v>2027</v>
      </c>
      <c r="G92" s="250" t="s">
        <v>2049</v>
      </c>
      <c r="H92" s="250" t="s">
        <v>2050</v>
      </c>
      <c r="I92" s="250" t="s">
        <v>1386</v>
      </c>
      <c r="J92" s="250"/>
      <c r="K92" s="250"/>
      <c r="M92" s="436"/>
      <c r="P92" s="430" t="s">
        <v>1590</v>
      </c>
      <c r="T92" s="416">
        <v>413496</v>
      </c>
      <c r="U92" s="433"/>
      <c r="V92" s="433" t="e">
        <v>#DIV/0!</v>
      </c>
      <c r="W92" s="451" t="e">
        <v>#DIV/0!</v>
      </c>
      <c r="Z92" s="430" t="s">
        <v>1591</v>
      </c>
      <c r="AE92" s="430" t="s">
        <v>2051</v>
      </c>
      <c r="AK92" s="250" t="s">
        <v>1840</v>
      </c>
      <c r="AL92" s="250" t="s">
        <v>1840</v>
      </c>
      <c r="AP92" s="460"/>
    </row>
    <row r="93" spans="1:42" hidden="1">
      <c r="C93" s="250">
        <v>81609</v>
      </c>
      <c r="D93" s="250">
        <v>122560</v>
      </c>
      <c r="E93" s="250">
        <v>0</v>
      </c>
      <c r="F93" s="250" t="s">
        <v>2027</v>
      </c>
      <c r="G93" s="250" t="s">
        <v>2052</v>
      </c>
      <c r="H93" s="250" t="s">
        <v>2053</v>
      </c>
      <c r="I93" s="250" t="s">
        <v>1386</v>
      </c>
      <c r="J93" s="250"/>
      <c r="K93" s="250"/>
      <c r="M93" s="436"/>
      <c r="P93" s="430" t="s">
        <v>1590</v>
      </c>
      <c r="Q93" s="416" t="s">
        <v>1840</v>
      </c>
      <c r="T93" s="416">
        <v>413496</v>
      </c>
      <c r="U93" s="433"/>
      <c r="V93" s="433" t="e">
        <v>#DIV/0!</v>
      </c>
      <c r="W93" s="451" t="e">
        <v>#DIV/0!</v>
      </c>
      <c r="Z93" s="430" t="s">
        <v>1591</v>
      </c>
      <c r="AE93" s="430" t="s">
        <v>2054</v>
      </c>
      <c r="AK93" s="250" t="s">
        <v>1840</v>
      </c>
      <c r="AL93" s="250" t="s">
        <v>1840</v>
      </c>
      <c r="AP93" s="460"/>
    </row>
    <row r="94" spans="1:42" hidden="1">
      <c r="C94" s="250">
        <v>81613</v>
      </c>
      <c r="D94" s="250">
        <v>122568</v>
      </c>
      <c r="E94" s="250">
        <v>0</v>
      </c>
      <c r="F94" s="250" t="s">
        <v>2027</v>
      </c>
      <c r="G94" s="250" t="s">
        <v>2055</v>
      </c>
      <c r="H94" s="250" t="s">
        <v>2056</v>
      </c>
      <c r="I94" s="250" t="s">
        <v>1386</v>
      </c>
      <c r="J94" s="250"/>
      <c r="K94" s="250"/>
      <c r="L94" s="415">
        <v>44561</v>
      </c>
      <c r="M94" s="436"/>
      <c r="P94" s="430" t="s">
        <v>1590</v>
      </c>
      <c r="T94" s="416">
        <v>14055360</v>
      </c>
      <c r="U94" s="433"/>
      <c r="V94" s="433" t="e">
        <v>#DIV/0!</v>
      </c>
      <c r="W94" s="451" t="e">
        <v>#DIV/0!</v>
      </c>
      <c r="X94" s="416">
        <v>0</v>
      </c>
      <c r="Z94" s="430" t="s">
        <v>1591</v>
      </c>
      <c r="AE94" s="430" t="s">
        <v>2057</v>
      </c>
      <c r="AG94" s="250">
        <v>0.5</v>
      </c>
      <c r="AK94" s="250" t="s">
        <v>1840</v>
      </c>
      <c r="AL94" s="250" t="s">
        <v>1840</v>
      </c>
      <c r="AP94" s="460"/>
    </row>
    <row r="95" spans="1:42" hidden="1">
      <c r="B95" s="250">
        <v>210564</v>
      </c>
      <c r="C95" s="250">
        <v>81489</v>
      </c>
      <c r="D95" s="250">
        <v>122600</v>
      </c>
      <c r="E95" s="250">
        <v>0</v>
      </c>
      <c r="F95" s="250" t="s">
        <v>1866</v>
      </c>
      <c r="G95" s="250" t="s">
        <v>1727</v>
      </c>
      <c r="H95" s="250" t="s">
        <v>2058</v>
      </c>
      <c r="I95" s="250" t="s">
        <v>1386</v>
      </c>
      <c r="J95" s="250"/>
      <c r="K95" s="250"/>
      <c r="L95" s="415">
        <v>44561</v>
      </c>
      <c r="M95" s="436"/>
      <c r="N95" s="415">
        <v>44096</v>
      </c>
      <c r="O95" s="415">
        <v>44054</v>
      </c>
      <c r="P95" s="430" t="s">
        <v>1717</v>
      </c>
      <c r="Q95" s="416">
        <v>10000</v>
      </c>
      <c r="R95" s="431">
        <v>2020</v>
      </c>
      <c r="S95" s="416">
        <v>10250</v>
      </c>
      <c r="T95" s="416">
        <v>10000</v>
      </c>
      <c r="U95" s="433"/>
      <c r="V95" s="433">
        <v>0.97560975609756095</v>
      </c>
      <c r="W95" s="451">
        <v>0</v>
      </c>
      <c r="X95" s="416">
        <v>0</v>
      </c>
      <c r="Z95" s="430" t="s">
        <v>1568</v>
      </c>
      <c r="AE95" s="430" t="s">
        <v>2059</v>
      </c>
      <c r="AK95" s="250" t="s">
        <v>1840</v>
      </c>
      <c r="AL95" s="250" t="s">
        <v>1840</v>
      </c>
      <c r="AP95" s="460"/>
    </row>
    <row r="96" spans="1:42" hidden="1">
      <c r="B96" s="250">
        <v>210630</v>
      </c>
      <c r="C96" s="250">
        <v>81490</v>
      </c>
      <c r="D96" s="250">
        <v>122601</v>
      </c>
      <c r="E96" s="250">
        <v>0</v>
      </c>
      <c r="F96" s="250" t="s">
        <v>1866</v>
      </c>
      <c r="G96" s="250" t="s">
        <v>2060</v>
      </c>
      <c r="H96" s="250" t="s">
        <v>2061</v>
      </c>
      <c r="I96" s="250" t="s">
        <v>1386</v>
      </c>
      <c r="J96" s="250"/>
      <c r="K96" s="250"/>
      <c r="L96" s="415">
        <v>45291</v>
      </c>
      <c r="M96" s="436"/>
      <c r="N96" s="415">
        <v>45291</v>
      </c>
      <c r="O96" s="415">
        <v>44592</v>
      </c>
      <c r="P96" s="430" t="s">
        <v>1717</v>
      </c>
      <c r="T96" s="416">
        <v>10000</v>
      </c>
      <c r="U96" s="433"/>
      <c r="V96" s="433" t="e">
        <v>#DIV/0!</v>
      </c>
      <c r="W96" s="451" t="e">
        <v>#DIV/0!</v>
      </c>
      <c r="X96" s="416">
        <v>0</v>
      </c>
      <c r="Z96" s="430" t="s">
        <v>1688</v>
      </c>
      <c r="AE96" s="430" t="s">
        <v>2062</v>
      </c>
      <c r="AK96" s="250" t="s">
        <v>1840</v>
      </c>
      <c r="AL96" s="250" t="s">
        <v>1840</v>
      </c>
      <c r="AP96" s="460"/>
    </row>
    <row r="97" spans="1:42" hidden="1">
      <c r="B97" s="250">
        <v>210562</v>
      </c>
      <c r="C97" s="250">
        <v>81628</v>
      </c>
      <c r="D97" s="250">
        <v>122602</v>
      </c>
      <c r="E97" s="250">
        <v>0</v>
      </c>
      <c r="F97" s="250" t="s">
        <v>1899</v>
      </c>
      <c r="G97" s="250" t="s">
        <v>2063</v>
      </c>
      <c r="H97" s="250" t="s">
        <v>2064</v>
      </c>
      <c r="I97" s="250" t="s">
        <v>1386</v>
      </c>
      <c r="J97" s="250"/>
      <c r="K97" s="250"/>
      <c r="L97" s="415">
        <v>45657</v>
      </c>
      <c r="M97" s="436"/>
      <c r="O97" s="415">
        <v>43992</v>
      </c>
      <c r="P97" s="430" t="s">
        <v>2065</v>
      </c>
      <c r="Q97" s="416">
        <v>1510000</v>
      </c>
      <c r="R97" s="431">
        <v>2020</v>
      </c>
      <c r="S97" s="416">
        <v>1586443.75</v>
      </c>
      <c r="T97" s="416">
        <v>1510000</v>
      </c>
      <c r="U97" s="433"/>
      <c r="V97" s="433">
        <v>0.95181439619274244</v>
      </c>
      <c r="W97" s="451">
        <v>0</v>
      </c>
      <c r="X97" s="416">
        <v>0</v>
      </c>
      <c r="Z97" s="430" t="s">
        <v>1584</v>
      </c>
      <c r="AE97" s="430" t="s">
        <v>2066</v>
      </c>
      <c r="AK97" s="250" t="s">
        <v>1840</v>
      </c>
      <c r="AL97" s="250" t="s">
        <v>1840</v>
      </c>
      <c r="AP97" s="460"/>
    </row>
    <row r="98" spans="1:42" hidden="1">
      <c r="B98" s="250">
        <v>210565</v>
      </c>
      <c r="C98" s="250">
        <v>81481</v>
      </c>
      <c r="D98" s="250">
        <v>122622</v>
      </c>
      <c r="E98" s="250">
        <v>0</v>
      </c>
      <c r="F98" s="250" t="s">
        <v>1869</v>
      </c>
      <c r="G98" s="250" t="s">
        <v>2067</v>
      </c>
      <c r="H98" s="250" t="s">
        <v>2068</v>
      </c>
      <c r="I98" s="250" t="s">
        <v>1386</v>
      </c>
      <c r="J98" s="250"/>
      <c r="K98" s="250"/>
      <c r="L98" s="415">
        <v>46022</v>
      </c>
      <c r="M98" s="436"/>
      <c r="O98" s="415">
        <v>44071</v>
      </c>
      <c r="P98" s="430" t="s">
        <v>1717</v>
      </c>
      <c r="Q98" s="416">
        <v>139825</v>
      </c>
      <c r="R98" s="431">
        <v>2020</v>
      </c>
      <c r="S98" s="416">
        <v>146903.640625</v>
      </c>
      <c r="T98" s="416">
        <v>136893</v>
      </c>
      <c r="U98" s="433"/>
      <c r="V98" s="433">
        <v>0.93185573494019724</v>
      </c>
      <c r="W98" s="451">
        <v>0</v>
      </c>
      <c r="X98" s="416">
        <v>0</v>
      </c>
      <c r="Z98" s="430" t="s">
        <v>1584</v>
      </c>
      <c r="AE98" s="430" t="s">
        <v>2069</v>
      </c>
      <c r="AK98" s="250" t="s">
        <v>1840</v>
      </c>
      <c r="AL98" s="250" t="s">
        <v>1840</v>
      </c>
      <c r="AP98" s="460"/>
    </row>
    <row r="99" spans="1:42" hidden="1">
      <c r="C99" s="250">
        <v>81481</v>
      </c>
      <c r="D99" s="250">
        <v>122623</v>
      </c>
      <c r="E99" s="250">
        <v>0</v>
      </c>
      <c r="F99" s="250" t="s">
        <v>1869</v>
      </c>
      <c r="G99" s="250" t="s">
        <v>2067</v>
      </c>
      <c r="H99" s="250" t="s">
        <v>2070</v>
      </c>
      <c r="I99" s="250" t="s">
        <v>1386</v>
      </c>
      <c r="J99" s="250"/>
      <c r="K99" s="250"/>
      <c r="L99" s="415">
        <v>46022</v>
      </c>
      <c r="M99" s="436"/>
      <c r="P99" s="430" t="s">
        <v>1590</v>
      </c>
      <c r="Q99" s="416">
        <v>10000</v>
      </c>
      <c r="R99" s="431">
        <v>2020</v>
      </c>
      <c r="S99" s="416">
        <v>10506.25</v>
      </c>
      <c r="T99" s="416">
        <v>10000</v>
      </c>
      <c r="U99" s="433"/>
      <c r="V99" s="433">
        <v>0.95181439619274244</v>
      </c>
      <c r="W99" s="451">
        <v>0</v>
      </c>
      <c r="X99" s="416">
        <v>0</v>
      </c>
      <c r="Z99" s="430" t="s">
        <v>1584</v>
      </c>
      <c r="AE99" s="430" t="s">
        <v>2071</v>
      </c>
      <c r="AK99" s="250" t="s">
        <v>1840</v>
      </c>
      <c r="AL99" s="250" t="s">
        <v>1840</v>
      </c>
      <c r="AP99" s="460"/>
    </row>
    <row r="100" spans="1:42" hidden="1">
      <c r="C100" s="250">
        <v>81636</v>
      </c>
      <c r="D100" s="250">
        <v>122635</v>
      </c>
      <c r="E100" s="250">
        <v>0</v>
      </c>
      <c r="F100" s="250" t="s">
        <v>1866</v>
      </c>
      <c r="G100" s="250" t="s">
        <v>2072</v>
      </c>
      <c r="H100" s="250" t="s">
        <v>2073</v>
      </c>
      <c r="I100" s="250" t="s">
        <v>1386</v>
      </c>
      <c r="J100" s="250"/>
      <c r="K100" s="250"/>
      <c r="L100" s="415">
        <v>45730</v>
      </c>
      <c r="M100" s="436"/>
      <c r="P100" s="430" t="s">
        <v>1590</v>
      </c>
      <c r="T100" s="416">
        <v>1099871</v>
      </c>
      <c r="U100" s="433"/>
      <c r="V100" s="433" t="e">
        <v>#DIV/0!</v>
      </c>
      <c r="W100" s="451" t="e">
        <v>#DIV/0!</v>
      </c>
      <c r="X100" s="416">
        <v>0</v>
      </c>
      <c r="Z100" s="430" t="s">
        <v>1591</v>
      </c>
      <c r="AE100" s="430" t="s">
        <v>2074</v>
      </c>
      <c r="AK100" s="250" t="s">
        <v>1840</v>
      </c>
      <c r="AL100" s="250" t="s">
        <v>1840</v>
      </c>
      <c r="AP100" s="460"/>
    </row>
    <row r="101" spans="1:42" hidden="1">
      <c r="B101" s="250">
        <v>210606</v>
      </c>
      <c r="C101" s="250">
        <v>81636</v>
      </c>
      <c r="D101" s="250">
        <v>122637</v>
      </c>
      <c r="E101" s="250">
        <v>0</v>
      </c>
      <c r="F101" s="250" t="s">
        <v>1869</v>
      </c>
      <c r="G101" s="250" t="s">
        <v>2072</v>
      </c>
      <c r="H101" s="250" t="s">
        <v>2075</v>
      </c>
      <c r="I101" s="250" t="s">
        <v>1386</v>
      </c>
      <c r="J101" s="250"/>
      <c r="K101" s="250"/>
      <c r="L101" s="420"/>
      <c r="M101" s="436"/>
      <c r="N101" s="415">
        <v>45731</v>
      </c>
      <c r="O101" s="415">
        <v>44259</v>
      </c>
      <c r="P101" s="430" t="s">
        <v>1717</v>
      </c>
      <c r="Q101" s="416">
        <v>16624</v>
      </c>
      <c r="R101" s="431">
        <v>2021</v>
      </c>
      <c r="S101" s="416">
        <v>17039.599999999999</v>
      </c>
      <c r="T101" s="416">
        <v>16624.73</v>
      </c>
      <c r="U101" s="433"/>
      <c r="V101" s="433">
        <v>0.97565259747881417</v>
      </c>
      <c r="W101" s="451">
        <v>0</v>
      </c>
      <c r="X101" s="416">
        <v>0</v>
      </c>
      <c r="Z101" s="430" t="s">
        <v>1591</v>
      </c>
      <c r="AE101" s="430" t="s">
        <v>2076</v>
      </c>
      <c r="AK101" s="250" t="s">
        <v>1840</v>
      </c>
      <c r="AL101" s="250" t="s">
        <v>1840</v>
      </c>
      <c r="AP101" s="460"/>
    </row>
    <row r="102" spans="1:42" hidden="1">
      <c r="C102" s="250">
        <v>81639</v>
      </c>
      <c r="D102" s="250">
        <v>122640</v>
      </c>
      <c r="E102" s="250">
        <v>0</v>
      </c>
      <c r="F102" s="250" t="s">
        <v>2027</v>
      </c>
      <c r="G102" s="250" t="s">
        <v>2077</v>
      </c>
      <c r="H102" s="250" t="s">
        <v>2077</v>
      </c>
      <c r="I102" s="250" t="s">
        <v>1386</v>
      </c>
      <c r="J102" s="250"/>
      <c r="K102" s="250"/>
      <c r="L102" s="415">
        <v>44547</v>
      </c>
      <c r="M102" s="436"/>
      <c r="P102" s="430" t="s">
        <v>1590</v>
      </c>
      <c r="T102" s="416">
        <v>4578401</v>
      </c>
      <c r="U102" s="433"/>
      <c r="V102" s="433" t="e">
        <v>#DIV/0!</v>
      </c>
      <c r="W102" s="451" t="e">
        <v>#DIV/0!</v>
      </c>
      <c r="X102" s="416">
        <v>0</v>
      </c>
      <c r="Z102" s="430" t="s">
        <v>1591</v>
      </c>
      <c r="AE102" s="430" t="s">
        <v>2078</v>
      </c>
      <c r="AK102" s="250" t="s">
        <v>1840</v>
      </c>
      <c r="AL102" s="250" t="s">
        <v>1840</v>
      </c>
      <c r="AP102" s="460"/>
    </row>
    <row r="103" spans="1:42" hidden="1">
      <c r="C103" s="250">
        <v>81640</v>
      </c>
      <c r="D103" s="250">
        <v>122641</v>
      </c>
      <c r="E103" s="250">
        <v>0</v>
      </c>
      <c r="F103" s="250" t="s">
        <v>2027</v>
      </c>
      <c r="G103" s="250" t="s">
        <v>2079</v>
      </c>
      <c r="H103" s="250" t="s">
        <v>2079</v>
      </c>
      <c r="I103" s="250" t="s">
        <v>1386</v>
      </c>
      <c r="J103" s="250"/>
      <c r="K103" s="250"/>
      <c r="L103" s="415">
        <v>44196</v>
      </c>
      <c r="M103" s="436"/>
      <c r="P103" s="430" t="s">
        <v>1590</v>
      </c>
      <c r="T103" s="416">
        <v>697513</v>
      </c>
      <c r="U103" s="433"/>
      <c r="V103" s="433" t="e">
        <v>#DIV/0!</v>
      </c>
      <c r="W103" s="451" t="e">
        <v>#DIV/0!</v>
      </c>
      <c r="X103" s="416">
        <v>0</v>
      </c>
      <c r="Z103" s="430" t="s">
        <v>1591</v>
      </c>
      <c r="AE103" s="430" t="s">
        <v>2080</v>
      </c>
      <c r="AK103" s="250" t="s">
        <v>1840</v>
      </c>
      <c r="AL103" s="250" t="s">
        <v>1840</v>
      </c>
      <c r="AP103" s="460"/>
    </row>
    <row r="104" spans="1:42" hidden="1">
      <c r="C104" s="250">
        <v>81641</v>
      </c>
      <c r="D104" s="250">
        <v>122642</v>
      </c>
      <c r="E104" s="250">
        <v>0</v>
      </c>
      <c r="F104" s="250" t="s">
        <v>2027</v>
      </c>
      <c r="G104" s="250" t="s">
        <v>2081</v>
      </c>
      <c r="H104" s="250" t="s">
        <v>2081</v>
      </c>
      <c r="I104" s="250" t="s">
        <v>1386</v>
      </c>
      <c r="J104" s="250"/>
      <c r="K104" s="250"/>
      <c r="M104" s="436"/>
      <c r="P104" s="430" t="s">
        <v>1590</v>
      </c>
      <c r="U104" s="433"/>
      <c r="V104" s="433" t="e">
        <v>#DIV/0!</v>
      </c>
      <c r="W104" s="451" t="e">
        <v>#DIV/0!</v>
      </c>
      <c r="Z104" s="430" t="s">
        <v>1591</v>
      </c>
      <c r="AE104" s="430" t="s">
        <v>2082</v>
      </c>
      <c r="AK104" s="250" t="e">
        <v>#N/A</v>
      </c>
      <c r="AL104" s="250" t="e">
        <v>#N/A</v>
      </c>
      <c r="AP104" s="460"/>
    </row>
    <row r="105" spans="1:42" hidden="1">
      <c r="C105" s="250">
        <v>81642</v>
      </c>
      <c r="D105" s="250">
        <v>122643</v>
      </c>
      <c r="E105" s="250">
        <v>0</v>
      </c>
      <c r="F105" s="250" t="s">
        <v>2027</v>
      </c>
      <c r="G105" s="250" t="s">
        <v>2083</v>
      </c>
      <c r="H105" s="250" t="s">
        <v>2083</v>
      </c>
      <c r="I105" s="250" t="s">
        <v>1386</v>
      </c>
      <c r="J105" s="250"/>
      <c r="K105" s="250"/>
      <c r="M105" s="436"/>
      <c r="P105" s="430" t="s">
        <v>1590</v>
      </c>
      <c r="U105" s="433"/>
      <c r="V105" s="433" t="e">
        <v>#DIV/0!</v>
      </c>
      <c r="W105" s="451" t="e">
        <v>#DIV/0!</v>
      </c>
      <c r="Z105" s="430" t="s">
        <v>1591</v>
      </c>
      <c r="AE105" s="430" t="s">
        <v>2082</v>
      </c>
      <c r="AK105" s="250" t="s">
        <v>1840</v>
      </c>
      <c r="AL105" s="250" t="s">
        <v>1840</v>
      </c>
      <c r="AP105" s="460"/>
    </row>
    <row r="106" spans="1:42" hidden="1">
      <c r="C106" s="250">
        <v>81645</v>
      </c>
      <c r="D106" s="250">
        <v>122645</v>
      </c>
      <c r="E106" s="250">
        <v>0</v>
      </c>
      <c r="F106" s="250" t="s">
        <v>2027</v>
      </c>
      <c r="G106" s="250" t="s">
        <v>2084</v>
      </c>
      <c r="H106" s="250" t="s">
        <v>2084</v>
      </c>
      <c r="I106" s="250" t="s">
        <v>1386</v>
      </c>
      <c r="J106" s="250"/>
      <c r="K106" s="250"/>
      <c r="L106" s="415">
        <v>44545</v>
      </c>
      <c r="M106" s="436"/>
      <c r="P106" s="430" t="s">
        <v>1590</v>
      </c>
      <c r="T106" s="416">
        <v>4852215</v>
      </c>
      <c r="U106" s="433"/>
      <c r="V106" s="433" t="e">
        <v>#DIV/0!</v>
      </c>
      <c r="W106" s="451" t="e">
        <v>#DIV/0!</v>
      </c>
      <c r="X106" s="416">
        <v>0</v>
      </c>
      <c r="Z106" s="430" t="s">
        <v>1591</v>
      </c>
      <c r="AE106" s="430" t="s">
        <v>2085</v>
      </c>
      <c r="AH106" s="250">
        <v>13</v>
      </c>
      <c r="AK106" s="250" t="s">
        <v>1840</v>
      </c>
      <c r="AL106" s="250" t="s">
        <v>1840</v>
      </c>
      <c r="AP106" s="460"/>
    </row>
    <row r="107" spans="1:42" hidden="1">
      <c r="C107" s="250">
        <v>81644</v>
      </c>
      <c r="D107" s="250">
        <v>122646</v>
      </c>
      <c r="E107" s="250">
        <v>0</v>
      </c>
      <c r="F107" s="250" t="s">
        <v>2027</v>
      </c>
      <c r="G107" s="250" t="s">
        <v>2086</v>
      </c>
      <c r="H107" s="250" t="s">
        <v>2086</v>
      </c>
      <c r="I107" s="250" t="s">
        <v>1386</v>
      </c>
      <c r="J107" s="250"/>
      <c r="K107" s="250"/>
      <c r="L107" s="415">
        <v>44180</v>
      </c>
      <c r="M107" s="436"/>
      <c r="P107" s="430" t="s">
        <v>1590</v>
      </c>
      <c r="T107" s="416">
        <v>968567</v>
      </c>
      <c r="U107" s="433"/>
      <c r="V107" s="433" t="e">
        <v>#DIV/0!</v>
      </c>
      <c r="W107" s="451" t="e">
        <v>#DIV/0!</v>
      </c>
      <c r="X107" s="416">
        <v>0</v>
      </c>
      <c r="Z107" s="430" t="s">
        <v>1591</v>
      </c>
      <c r="AE107" s="430" t="s">
        <v>2087</v>
      </c>
      <c r="AK107" s="250" t="s">
        <v>1840</v>
      </c>
      <c r="AL107" s="250" t="s">
        <v>1840</v>
      </c>
      <c r="AP107" s="460"/>
    </row>
    <row r="108" spans="1:42" hidden="1">
      <c r="C108" s="250">
        <v>81646</v>
      </c>
      <c r="D108" s="250">
        <v>122647</v>
      </c>
      <c r="E108" s="250">
        <v>0</v>
      </c>
      <c r="F108" s="250" t="s">
        <v>2027</v>
      </c>
      <c r="G108" s="250" t="s">
        <v>2088</v>
      </c>
      <c r="H108" s="250" t="s">
        <v>2088</v>
      </c>
      <c r="I108" s="250" t="s">
        <v>1386</v>
      </c>
      <c r="J108" s="250"/>
      <c r="K108" s="250"/>
      <c r="L108" s="415">
        <v>44196</v>
      </c>
      <c r="M108" s="436"/>
      <c r="P108" s="430" t="s">
        <v>1590</v>
      </c>
      <c r="T108" s="416">
        <v>5943138</v>
      </c>
      <c r="U108" s="433"/>
      <c r="V108" s="433" t="e">
        <v>#DIV/0!</v>
      </c>
      <c r="W108" s="451" t="e">
        <v>#DIV/0!</v>
      </c>
      <c r="X108" s="416">
        <v>0</v>
      </c>
      <c r="Z108" s="430" t="s">
        <v>1591</v>
      </c>
      <c r="AE108" s="430" t="s">
        <v>2089</v>
      </c>
      <c r="AK108" s="250" t="s">
        <v>1840</v>
      </c>
      <c r="AL108" s="250" t="s">
        <v>1840</v>
      </c>
      <c r="AP108" s="460"/>
    </row>
    <row r="109" spans="1:42" hidden="1">
      <c r="C109" s="250">
        <v>81647</v>
      </c>
      <c r="D109" s="250">
        <v>122648</v>
      </c>
      <c r="E109" s="250">
        <v>0</v>
      </c>
      <c r="F109" s="250" t="s">
        <v>2027</v>
      </c>
      <c r="G109" s="250" t="s">
        <v>2090</v>
      </c>
      <c r="H109" s="250" t="s">
        <v>2090</v>
      </c>
      <c r="I109" s="250" t="s">
        <v>1386</v>
      </c>
      <c r="J109" s="250"/>
      <c r="K109" s="250"/>
      <c r="L109" s="415">
        <v>44497</v>
      </c>
      <c r="M109" s="436"/>
      <c r="P109" s="430" t="s">
        <v>1590</v>
      </c>
      <c r="T109" s="416">
        <v>3318135</v>
      </c>
      <c r="U109" s="433"/>
      <c r="V109" s="433" t="e">
        <v>#DIV/0!</v>
      </c>
      <c r="W109" s="451" t="e">
        <v>#DIV/0!</v>
      </c>
      <c r="X109" s="416">
        <v>0</v>
      </c>
      <c r="Z109" s="430" t="s">
        <v>1591</v>
      </c>
      <c r="AE109" s="430" t="s">
        <v>2091</v>
      </c>
      <c r="AK109" s="250" t="s">
        <v>1840</v>
      </c>
      <c r="AL109" s="250" t="s">
        <v>1840</v>
      </c>
      <c r="AP109" s="460"/>
    </row>
    <row r="110" spans="1:42" hidden="1">
      <c r="C110" s="250">
        <v>81655</v>
      </c>
      <c r="D110" s="250">
        <v>122662</v>
      </c>
      <c r="E110" s="250">
        <v>0</v>
      </c>
      <c r="F110" s="250" t="s">
        <v>1866</v>
      </c>
      <c r="G110" s="250" t="s">
        <v>2092</v>
      </c>
      <c r="H110" s="250" t="s">
        <v>2093</v>
      </c>
      <c r="I110" s="250" t="s">
        <v>1386</v>
      </c>
      <c r="J110" s="250"/>
      <c r="K110" s="250"/>
      <c r="M110" s="436"/>
      <c r="P110" s="430" t="s">
        <v>1590</v>
      </c>
      <c r="T110" s="416">
        <v>15000</v>
      </c>
      <c r="U110" s="433"/>
      <c r="V110" s="433" t="e">
        <v>#DIV/0!</v>
      </c>
      <c r="W110" s="451" t="e">
        <v>#DIV/0!</v>
      </c>
      <c r="X110" s="416">
        <v>0</v>
      </c>
      <c r="Z110" s="430" t="s">
        <v>1591</v>
      </c>
      <c r="AE110" s="430" t="s">
        <v>2094</v>
      </c>
      <c r="AK110" s="250" t="s">
        <v>1840</v>
      </c>
      <c r="AL110" s="250" t="s">
        <v>1840</v>
      </c>
      <c r="AP110" s="460"/>
    </row>
    <row r="111" spans="1:42" ht="15" customHeight="1">
      <c r="B111" s="250">
        <v>210593</v>
      </c>
      <c r="C111" s="250">
        <v>81561</v>
      </c>
      <c r="D111" s="250">
        <v>112458</v>
      </c>
      <c r="E111" s="478" t="s">
        <v>1742</v>
      </c>
      <c r="F111" s="478" t="s">
        <v>2095</v>
      </c>
      <c r="G111" s="461" t="s">
        <v>1637</v>
      </c>
      <c r="H111" s="461" t="s">
        <v>2096</v>
      </c>
      <c r="I111" s="461" t="s">
        <v>2843</v>
      </c>
      <c r="J111" s="461" t="s">
        <v>2841</v>
      </c>
      <c r="K111" s="478" t="s">
        <v>2842</v>
      </c>
      <c r="L111" s="415">
        <v>46023</v>
      </c>
      <c r="M111" s="432">
        <v>45938</v>
      </c>
      <c r="N111" s="415">
        <v>46023</v>
      </c>
      <c r="O111" s="415">
        <v>44237</v>
      </c>
      <c r="P111" s="430" t="s">
        <v>1578</v>
      </c>
      <c r="Q111" s="416">
        <v>97111851</v>
      </c>
      <c r="R111" s="250">
        <v>2020</v>
      </c>
      <c r="S111" s="416">
        <v>107193313</v>
      </c>
      <c r="T111" s="416">
        <v>104642958</v>
      </c>
      <c r="U111" s="433">
        <v>121709542</v>
      </c>
      <c r="V111" s="475">
        <v>0.97620789087841697</v>
      </c>
      <c r="W111" s="475">
        <v>1.1354210313473565</v>
      </c>
      <c r="X111" s="416">
        <v>0</v>
      </c>
      <c r="Z111" s="430" t="s">
        <v>1591</v>
      </c>
      <c r="AA111" s="430">
        <v>509755</v>
      </c>
      <c r="AB111" s="430" t="s">
        <v>2097</v>
      </c>
      <c r="AC111" s="430">
        <v>514803</v>
      </c>
      <c r="AD111" s="430" t="s">
        <v>2098</v>
      </c>
      <c r="AE111" s="430" t="s">
        <v>2099</v>
      </c>
      <c r="AF111" s="437">
        <v>345</v>
      </c>
      <c r="AG111" s="437">
        <v>50.5</v>
      </c>
      <c r="AH111" s="437"/>
      <c r="AK111" s="250" t="s">
        <v>1840</v>
      </c>
      <c r="AL111" s="250" t="s">
        <v>1840</v>
      </c>
      <c r="AN111" s="434" t="s">
        <v>2100</v>
      </c>
      <c r="AO111" s="435"/>
      <c r="AP111" s="460"/>
    </row>
    <row r="112" spans="1:42">
      <c r="A112" s="450" t="s">
        <v>482</v>
      </c>
      <c r="B112" s="250">
        <v>210544</v>
      </c>
      <c r="C112" s="250">
        <v>81561</v>
      </c>
      <c r="D112" s="250">
        <v>112460</v>
      </c>
      <c r="E112" s="477" t="s">
        <v>2737</v>
      </c>
      <c r="F112" s="250" t="s">
        <v>1219</v>
      </c>
      <c r="G112" s="430" t="s">
        <v>1637</v>
      </c>
      <c r="H112" s="430" t="s">
        <v>1638</v>
      </c>
      <c r="I112" s="430" t="s">
        <v>1354</v>
      </c>
      <c r="K112" s="477" t="s">
        <v>2844</v>
      </c>
      <c r="L112" s="415">
        <v>46079</v>
      </c>
      <c r="M112" s="432">
        <v>45714</v>
      </c>
      <c r="N112" s="415">
        <v>46023</v>
      </c>
      <c r="O112" s="415">
        <v>43787</v>
      </c>
      <c r="P112" s="430" t="s">
        <v>1578</v>
      </c>
      <c r="Q112" s="416">
        <v>733520</v>
      </c>
      <c r="R112" s="431">
        <v>2020</v>
      </c>
      <c r="S112" s="416">
        <v>809669</v>
      </c>
      <c r="T112" s="416">
        <v>1242638</v>
      </c>
      <c r="U112" s="433"/>
      <c r="V112" s="475">
        <v>1.5347481501700078</v>
      </c>
      <c r="W112" s="475">
        <v>0</v>
      </c>
      <c r="X112" s="416">
        <v>0</v>
      </c>
      <c r="Z112" s="430" t="s">
        <v>2440</v>
      </c>
      <c r="AA112" s="430">
        <v>509812</v>
      </c>
      <c r="AB112" s="430" t="s">
        <v>1666</v>
      </c>
      <c r="AC112" s="430">
        <v>509815</v>
      </c>
      <c r="AD112" s="430" t="s">
        <v>1667</v>
      </c>
      <c r="AE112" s="430" t="s">
        <v>1639</v>
      </c>
      <c r="AF112" s="437">
        <v>138</v>
      </c>
      <c r="AG112" s="437"/>
      <c r="AH112" s="437"/>
      <c r="AK112" s="250" t="s">
        <v>1564</v>
      </c>
      <c r="AL112" s="250" t="s">
        <v>1840</v>
      </c>
      <c r="AM112" s="250" t="s">
        <v>1564</v>
      </c>
      <c r="AP112" s="460" t="s">
        <v>2798</v>
      </c>
    </row>
    <row r="113" spans="2:42" hidden="1">
      <c r="B113" s="250">
        <v>210631</v>
      </c>
      <c r="C113" s="250">
        <v>81657</v>
      </c>
      <c r="D113" s="250">
        <v>122667</v>
      </c>
      <c r="E113" s="250" t="e">
        <v>#N/A</v>
      </c>
      <c r="F113" s="250" t="s">
        <v>1866</v>
      </c>
      <c r="G113" s="250" t="s">
        <v>2101</v>
      </c>
      <c r="H113" s="250" t="s">
        <v>2102</v>
      </c>
      <c r="I113" s="250" t="s">
        <v>1386</v>
      </c>
      <c r="J113" s="250"/>
      <c r="K113" s="250"/>
      <c r="L113" s="415">
        <v>46022</v>
      </c>
      <c r="M113" s="436"/>
      <c r="N113" s="415">
        <v>46022</v>
      </c>
      <c r="O113" s="415">
        <v>44592</v>
      </c>
      <c r="P113" s="430" t="s">
        <v>1717</v>
      </c>
      <c r="T113" s="416">
        <v>15000</v>
      </c>
      <c r="U113" s="433"/>
      <c r="V113" s="433" t="e">
        <v>#DIV/0!</v>
      </c>
      <c r="W113" s="451" t="e">
        <v>#DIV/0!</v>
      </c>
      <c r="X113" s="416">
        <v>0</v>
      </c>
      <c r="Z113" s="430" t="s">
        <v>1591</v>
      </c>
      <c r="AE113" s="430" t="s">
        <v>2103</v>
      </c>
      <c r="AK113" s="250" t="s">
        <v>1840</v>
      </c>
      <c r="AL113" s="250" t="s">
        <v>1840</v>
      </c>
      <c r="AP113" s="460"/>
    </row>
    <row r="114" spans="2:42" hidden="1">
      <c r="C114" s="250">
        <v>81658</v>
      </c>
      <c r="D114" s="250">
        <v>122669</v>
      </c>
      <c r="E114" s="250">
        <v>0</v>
      </c>
      <c r="F114" s="250" t="s">
        <v>1894</v>
      </c>
      <c r="G114" s="250" t="s">
        <v>2104</v>
      </c>
      <c r="H114" s="250" t="s">
        <v>2105</v>
      </c>
      <c r="I114" s="250" t="s">
        <v>1386</v>
      </c>
      <c r="J114" s="250"/>
      <c r="K114" s="250"/>
      <c r="L114" s="415">
        <v>45838</v>
      </c>
      <c r="M114" s="436"/>
      <c r="P114" s="430" t="s">
        <v>1590</v>
      </c>
      <c r="T114" s="416">
        <v>2776827</v>
      </c>
      <c r="U114" s="433"/>
      <c r="V114" s="433" t="e">
        <v>#DIV/0!</v>
      </c>
      <c r="W114" s="451" t="e">
        <v>#DIV/0!</v>
      </c>
      <c r="X114" s="416">
        <v>0</v>
      </c>
      <c r="Z114" s="430" t="s">
        <v>1591</v>
      </c>
      <c r="AE114" s="430" t="s">
        <v>2106</v>
      </c>
      <c r="AK114" s="250" t="s">
        <v>1840</v>
      </c>
      <c r="AL114" s="250" t="s">
        <v>1840</v>
      </c>
      <c r="AP114" s="460"/>
    </row>
    <row r="115" spans="2:42" hidden="1">
      <c r="C115" s="250">
        <v>81660</v>
      </c>
      <c r="D115" s="250">
        <v>122673</v>
      </c>
      <c r="E115" s="250">
        <v>0</v>
      </c>
      <c r="F115" s="250" t="s">
        <v>1869</v>
      </c>
      <c r="G115" s="250" t="s">
        <v>2107</v>
      </c>
      <c r="H115" s="250" t="s">
        <v>2108</v>
      </c>
      <c r="I115" s="250" t="s">
        <v>1386</v>
      </c>
      <c r="J115" s="250"/>
      <c r="K115" s="250"/>
      <c r="L115" s="415">
        <v>44733</v>
      </c>
      <c r="M115" s="436"/>
      <c r="P115" s="430" t="s">
        <v>1590</v>
      </c>
      <c r="T115" s="416">
        <v>20000</v>
      </c>
      <c r="U115" s="433"/>
      <c r="V115" s="433" t="e">
        <v>#DIV/0!</v>
      </c>
      <c r="W115" s="451" t="e">
        <v>#DIV/0!</v>
      </c>
      <c r="X115" s="416">
        <v>0</v>
      </c>
      <c r="Z115" s="430" t="s">
        <v>1584</v>
      </c>
      <c r="AE115" s="430" t="s">
        <v>2109</v>
      </c>
      <c r="AK115" s="250" t="s">
        <v>1840</v>
      </c>
      <c r="AL115" s="250" t="s">
        <v>1840</v>
      </c>
      <c r="AP115" s="460"/>
    </row>
    <row r="116" spans="2:42" hidden="1">
      <c r="B116" s="250">
        <v>210612</v>
      </c>
      <c r="C116" s="250">
        <v>81660</v>
      </c>
      <c r="D116" s="250">
        <v>122674</v>
      </c>
      <c r="E116" s="250">
        <v>0</v>
      </c>
      <c r="F116" s="250" t="s">
        <v>1866</v>
      </c>
      <c r="G116" s="250" t="s">
        <v>2107</v>
      </c>
      <c r="H116" s="250" t="s">
        <v>2110</v>
      </c>
      <c r="I116" s="250" t="s">
        <v>1386</v>
      </c>
      <c r="J116" s="250"/>
      <c r="K116" s="250"/>
      <c r="L116" s="415">
        <v>45200</v>
      </c>
      <c r="M116" s="436"/>
      <c r="N116" s="415">
        <v>45200</v>
      </c>
      <c r="O116" s="415">
        <v>44355</v>
      </c>
      <c r="P116" s="430" t="s">
        <v>1717</v>
      </c>
      <c r="Q116" s="416">
        <v>15000</v>
      </c>
      <c r="R116" s="431">
        <v>2021</v>
      </c>
      <c r="S116" s="416">
        <v>15375</v>
      </c>
      <c r="T116" s="416">
        <v>15000</v>
      </c>
      <c r="U116" s="433"/>
      <c r="V116" s="433">
        <v>0.97560975609756095</v>
      </c>
      <c r="W116" s="451">
        <v>0</v>
      </c>
      <c r="X116" s="416">
        <v>0</v>
      </c>
      <c r="Z116" s="430" t="s">
        <v>1591</v>
      </c>
      <c r="AE116" s="430" t="s">
        <v>2111</v>
      </c>
      <c r="AK116" s="250" t="s">
        <v>1840</v>
      </c>
      <c r="AL116" s="250" t="s">
        <v>1840</v>
      </c>
      <c r="AP116" s="460"/>
    </row>
    <row r="117" spans="2:42" hidden="1">
      <c r="C117" s="250">
        <v>81661</v>
      </c>
      <c r="D117" s="250">
        <v>122676</v>
      </c>
      <c r="E117" s="250">
        <v>0</v>
      </c>
      <c r="F117" s="250" t="s">
        <v>1869</v>
      </c>
      <c r="G117" s="250" t="s">
        <v>2112</v>
      </c>
      <c r="H117" s="250" t="s">
        <v>2113</v>
      </c>
      <c r="I117" s="250" t="s">
        <v>1386</v>
      </c>
      <c r="J117" s="250"/>
      <c r="K117" s="250"/>
      <c r="L117" s="415">
        <v>44733</v>
      </c>
      <c r="M117" s="436"/>
      <c r="P117" s="430" t="s">
        <v>1590</v>
      </c>
      <c r="T117" s="416">
        <v>810255</v>
      </c>
      <c r="U117" s="433"/>
      <c r="V117" s="433" t="e">
        <v>#DIV/0!</v>
      </c>
      <c r="W117" s="451" t="e">
        <v>#DIV/0!</v>
      </c>
      <c r="X117" s="416">
        <v>0</v>
      </c>
      <c r="Z117" s="430" t="s">
        <v>1584</v>
      </c>
      <c r="AE117" s="430" t="s">
        <v>2114</v>
      </c>
      <c r="AK117" s="250" t="s">
        <v>1840</v>
      </c>
      <c r="AL117" s="250" t="s">
        <v>1840</v>
      </c>
      <c r="AP117" s="460"/>
    </row>
    <row r="118" spans="2:42" hidden="1">
      <c r="C118" s="250">
        <v>81662</v>
      </c>
      <c r="D118" s="250">
        <v>122677</v>
      </c>
      <c r="E118" s="250">
        <v>0</v>
      </c>
      <c r="F118" s="250" t="s">
        <v>1905</v>
      </c>
      <c r="G118" s="250" t="s">
        <v>2115</v>
      </c>
      <c r="H118" s="250" t="s">
        <v>2116</v>
      </c>
      <c r="I118" s="250" t="s">
        <v>1386</v>
      </c>
      <c r="J118" s="250"/>
      <c r="K118" s="250"/>
      <c r="L118" s="415">
        <v>45323</v>
      </c>
      <c r="M118" s="436"/>
      <c r="P118" s="430" t="s">
        <v>1590</v>
      </c>
      <c r="U118" s="433"/>
      <c r="V118" s="433" t="e">
        <v>#DIV/0!</v>
      </c>
      <c r="W118" s="451" t="e">
        <v>#DIV/0!</v>
      </c>
      <c r="Z118" s="430" t="s">
        <v>1591</v>
      </c>
      <c r="AE118" s="430" t="s">
        <v>2117</v>
      </c>
      <c r="AK118" s="250" t="s">
        <v>1840</v>
      </c>
      <c r="AL118" s="250" t="s">
        <v>1840</v>
      </c>
      <c r="AP118" s="460"/>
    </row>
    <row r="119" spans="2:42" hidden="1">
      <c r="C119" s="250">
        <v>81662</v>
      </c>
      <c r="D119" s="250">
        <v>122678</v>
      </c>
      <c r="E119" s="250">
        <v>0</v>
      </c>
      <c r="F119" s="250" t="s">
        <v>1905</v>
      </c>
      <c r="G119" s="250" t="s">
        <v>2115</v>
      </c>
      <c r="H119" s="250" t="s">
        <v>2118</v>
      </c>
      <c r="I119" s="250" t="s">
        <v>1386</v>
      </c>
      <c r="J119" s="250"/>
      <c r="K119" s="250"/>
      <c r="L119" s="415">
        <v>45323</v>
      </c>
      <c r="M119" s="436"/>
      <c r="P119" s="430" t="s">
        <v>1590</v>
      </c>
      <c r="U119" s="433"/>
      <c r="V119" s="433" t="e">
        <v>#DIV/0!</v>
      </c>
      <c r="W119" s="451" t="e">
        <v>#DIV/0!</v>
      </c>
      <c r="Z119" s="430" t="s">
        <v>1591</v>
      </c>
      <c r="AE119" s="430" t="s">
        <v>2119</v>
      </c>
      <c r="AK119" s="250" t="s">
        <v>1840</v>
      </c>
      <c r="AL119" s="250" t="s">
        <v>1840</v>
      </c>
      <c r="AP119" s="460"/>
    </row>
    <row r="120" spans="2:42" hidden="1">
      <c r="C120" s="250">
        <v>81665</v>
      </c>
      <c r="D120" s="250">
        <v>122684</v>
      </c>
      <c r="E120" s="250">
        <v>0</v>
      </c>
      <c r="F120" s="250" t="s">
        <v>1970</v>
      </c>
      <c r="G120" s="250" t="s">
        <v>2120</v>
      </c>
      <c r="H120" s="250" t="s">
        <v>2121</v>
      </c>
      <c r="I120" s="250" t="s">
        <v>1386</v>
      </c>
      <c r="J120" s="250"/>
      <c r="K120" s="250"/>
      <c r="L120" s="415">
        <v>45204</v>
      </c>
      <c r="M120" s="436"/>
      <c r="P120" s="430" t="s">
        <v>1590</v>
      </c>
      <c r="T120" s="416">
        <v>1636796</v>
      </c>
      <c r="U120" s="433"/>
      <c r="V120" s="433" t="e">
        <v>#DIV/0!</v>
      </c>
      <c r="W120" s="451" t="e">
        <v>#DIV/0!</v>
      </c>
      <c r="X120" s="416">
        <v>0</v>
      </c>
      <c r="Z120" s="430" t="s">
        <v>1591</v>
      </c>
      <c r="AE120" s="430" t="s">
        <v>2122</v>
      </c>
      <c r="AK120" s="250" t="s">
        <v>1840</v>
      </c>
      <c r="AL120" s="250" t="s">
        <v>1840</v>
      </c>
      <c r="AP120" s="460"/>
    </row>
    <row r="121" spans="2:42" hidden="1">
      <c r="C121" s="250">
        <v>81665</v>
      </c>
      <c r="D121" s="250">
        <v>122687</v>
      </c>
      <c r="E121" s="250">
        <v>0</v>
      </c>
      <c r="F121" s="250" t="s">
        <v>1970</v>
      </c>
      <c r="G121" s="250" t="s">
        <v>2120</v>
      </c>
      <c r="H121" s="250" t="s">
        <v>2123</v>
      </c>
      <c r="I121" s="250" t="s">
        <v>1386</v>
      </c>
      <c r="J121" s="250"/>
      <c r="K121" s="250"/>
      <c r="L121" s="415">
        <v>45204</v>
      </c>
      <c r="M121" s="436"/>
      <c r="P121" s="430" t="s">
        <v>1590</v>
      </c>
      <c r="T121" s="416">
        <v>2155837</v>
      </c>
      <c r="U121" s="433"/>
      <c r="V121" s="433" t="e">
        <v>#DIV/0!</v>
      </c>
      <c r="W121" s="451" t="e">
        <v>#DIV/0!</v>
      </c>
      <c r="X121" s="416">
        <v>0</v>
      </c>
      <c r="Z121" s="430" t="s">
        <v>1591</v>
      </c>
      <c r="AE121" s="430" t="s">
        <v>2124</v>
      </c>
      <c r="AK121" s="250" t="s">
        <v>1840</v>
      </c>
      <c r="AL121" s="250" t="s">
        <v>1840</v>
      </c>
      <c r="AP121" s="460"/>
    </row>
    <row r="122" spans="2:42" hidden="1">
      <c r="C122" s="250">
        <v>81666</v>
      </c>
      <c r="D122" s="250">
        <v>122688</v>
      </c>
      <c r="E122" s="250">
        <v>0</v>
      </c>
      <c r="F122" s="250" t="s">
        <v>1899</v>
      </c>
      <c r="G122" s="250" t="s">
        <v>2125</v>
      </c>
      <c r="H122" s="250" t="s">
        <v>2126</v>
      </c>
      <c r="I122" s="250" t="s">
        <v>1386</v>
      </c>
      <c r="J122" s="250"/>
      <c r="K122" s="250"/>
      <c r="L122" s="415">
        <v>45168</v>
      </c>
      <c r="M122" s="436"/>
      <c r="P122" s="430" t="s">
        <v>1590</v>
      </c>
      <c r="T122" s="416">
        <v>644488</v>
      </c>
      <c r="U122" s="433"/>
      <c r="V122" s="433" t="e">
        <v>#DIV/0!</v>
      </c>
      <c r="W122" s="451" t="e">
        <v>#DIV/0!</v>
      </c>
      <c r="X122" s="416">
        <v>0</v>
      </c>
      <c r="Z122" s="430" t="s">
        <v>1584</v>
      </c>
      <c r="AE122" s="430" t="s">
        <v>2127</v>
      </c>
      <c r="AK122" s="250" t="s">
        <v>1840</v>
      </c>
      <c r="AL122" s="250" t="s">
        <v>1840</v>
      </c>
      <c r="AP122" s="460"/>
    </row>
    <row r="123" spans="2:42" hidden="1">
      <c r="C123" s="250">
        <v>81670</v>
      </c>
      <c r="D123" s="250">
        <v>122791</v>
      </c>
      <c r="E123" s="250">
        <v>0</v>
      </c>
      <c r="F123" s="250" t="s">
        <v>1866</v>
      </c>
      <c r="G123" s="250" t="s">
        <v>2128</v>
      </c>
      <c r="H123" s="250" t="s">
        <v>2129</v>
      </c>
      <c r="I123" s="250" t="s">
        <v>1386</v>
      </c>
      <c r="J123" s="250"/>
      <c r="K123" s="250"/>
      <c r="L123" s="415">
        <v>46022</v>
      </c>
      <c r="M123" s="436"/>
      <c r="P123" s="430" t="s">
        <v>1590</v>
      </c>
      <c r="T123" s="416">
        <v>68725000</v>
      </c>
      <c r="U123" s="433"/>
      <c r="V123" s="433" t="e">
        <v>#DIV/0!</v>
      </c>
      <c r="W123" s="451" t="e">
        <v>#DIV/0!</v>
      </c>
      <c r="X123" s="416">
        <v>0</v>
      </c>
      <c r="Z123" s="430" t="s">
        <v>1591</v>
      </c>
      <c r="AE123" s="430" t="s">
        <v>2130</v>
      </c>
      <c r="AK123" s="250" t="s">
        <v>1840</v>
      </c>
      <c r="AL123" s="250" t="s">
        <v>1840</v>
      </c>
      <c r="AP123" s="460"/>
    </row>
    <row r="124" spans="2:42" hidden="1">
      <c r="C124" s="250">
        <v>81670</v>
      </c>
      <c r="D124" s="250">
        <v>122792</v>
      </c>
      <c r="E124" s="250">
        <v>0</v>
      </c>
      <c r="F124" s="250" t="s">
        <v>1869</v>
      </c>
      <c r="G124" s="250" t="s">
        <v>2128</v>
      </c>
      <c r="H124" s="250" t="s">
        <v>2131</v>
      </c>
      <c r="I124" s="250" t="s">
        <v>1386</v>
      </c>
      <c r="J124" s="250"/>
      <c r="K124" s="250"/>
      <c r="M124" s="436"/>
      <c r="P124" s="430" t="s">
        <v>1590</v>
      </c>
      <c r="T124" s="416">
        <v>9204586</v>
      </c>
      <c r="U124" s="433"/>
      <c r="V124" s="433" t="e">
        <v>#DIV/0!</v>
      </c>
      <c r="W124" s="451" t="e">
        <v>#DIV/0!</v>
      </c>
      <c r="X124" s="416">
        <v>0</v>
      </c>
      <c r="Z124" s="430" t="s">
        <v>1591</v>
      </c>
      <c r="AE124" s="430" t="s">
        <v>2132</v>
      </c>
      <c r="AK124" s="250" t="s">
        <v>1840</v>
      </c>
      <c r="AL124" s="250" t="s">
        <v>1840</v>
      </c>
      <c r="AP124" s="460"/>
    </row>
    <row r="125" spans="2:42" hidden="1">
      <c r="B125" s="250">
        <v>210643</v>
      </c>
      <c r="C125" s="250">
        <v>81773</v>
      </c>
      <c r="D125" s="250">
        <v>143127</v>
      </c>
      <c r="E125" s="250">
        <v>0</v>
      </c>
      <c r="F125" s="250" t="s">
        <v>1866</v>
      </c>
      <c r="G125" s="250" t="s">
        <v>2133</v>
      </c>
      <c r="H125" s="250" t="s">
        <v>2134</v>
      </c>
      <c r="I125" s="250" t="s">
        <v>1386</v>
      </c>
      <c r="J125" s="250"/>
      <c r="K125" s="250"/>
      <c r="L125" s="415">
        <v>44805</v>
      </c>
      <c r="M125" s="436"/>
      <c r="N125" s="415">
        <v>44805</v>
      </c>
      <c r="O125" s="415">
        <v>44617</v>
      </c>
      <c r="P125" s="430" t="s">
        <v>2135</v>
      </c>
      <c r="Q125" s="416">
        <v>15000</v>
      </c>
      <c r="R125" s="431">
        <v>2022</v>
      </c>
      <c r="S125" s="416">
        <v>15000</v>
      </c>
      <c r="T125" s="416">
        <v>15000</v>
      </c>
      <c r="U125" s="433"/>
      <c r="V125" s="433">
        <v>1</v>
      </c>
      <c r="W125" s="451">
        <v>0</v>
      </c>
      <c r="X125" s="416">
        <v>0</v>
      </c>
      <c r="Z125" s="430" t="s">
        <v>1591</v>
      </c>
      <c r="AE125" s="430" t="s">
        <v>2136</v>
      </c>
      <c r="AK125" s="250" t="s">
        <v>1840</v>
      </c>
      <c r="AL125" s="250" t="s">
        <v>1840</v>
      </c>
      <c r="AP125" s="460"/>
    </row>
    <row r="126" spans="2:42" hidden="1">
      <c r="C126" s="250">
        <v>81661</v>
      </c>
      <c r="D126" s="250">
        <v>143150</v>
      </c>
      <c r="E126" s="250">
        <v>0</v>
      </c>
      <c r="F126" s="250" t="s">
        <v>1869</v>
      </c>
      <c r="G126" s="250" t="s">
        <v>2112</v>
      </c>
      <c r="H126" s="250" t="s">
        <v>2137</v>
      </c>
      <c r="I126" s="250" t="s">
        <v>1386</v>
      </c>
      <c r="J126" s="250"/>
      <c r="K126" s="250"/>
      <c r="L126" s="415">
        <v>44733</v>
      </c>
      <c r="M126" s="436"/>
      <c r="P126" s="430" t="s">
        <v>1590</v>
      </c>
      <c r="T126" s="416">
        <v>1198282</v>
      </c>
      <c r="U126" s="433"/>
      <c r="V126" s="433" t="e">
        <v>#DIV/0!</v>
      </c>
      <c r="W126" s="451" t="e">
        <v>#DIV/0!</v>
      </c>
      <c r="X126" s="416">
        <v>0</v>
      </c>
      <c r="Z126" s="430" t="s">
        <v>1584</v>
      </c>
      <c r="AE126" s="430" t="s">
        <v>2138</v>
      </c>
      <c r="AK126" s="250" t="s">
        <v>1840</v>
      </c>
      <c r="AL126" s="250" t="s">
        <v>1840</v>
      </c>
      <c r="AP126" s="460"/>
    </row>
    <row r="127" spans="2:42" hidden="1">
      <c r="B127" s="250">
        <v>200277</v>
      </c>
      <c r="C127" s="250">
        <v>30678</v>
      </c>
      <c r="D127" s="250">
        <v>50889</v>
      </c>
      <c r="E127" s="250">
        <v>0</v>
      </c>
      <c r="F127" s="250" t="s">
        <v>1905</v>
      </c>
      <c r="G127" s="250" t="s">
        <v>2139</v>
      </c>
      <c r="H127" s="250" t="s">
        <v>2140</v>
      </c>
      <c r="I127" s="250" t="s">
        <v>1242</v>
      </c>
      <c r="J127" s="250"/>
      <c r="K127" s="250"/>
      <c r="L127" s="415">
        <v>46022</v>
      </c>
      <c r="M127" s="436"/>
      <c r="N127" s="415">
        <v>42522</v>
      </c>
      <c r="O127" s="415">
        <v>41778</v>
      </c>
      <c r="P127" s="430" t="s">
        <v>451</v>
      </c>
      <c r="Q127" s="416">
        <v>9306000</v>
      </c>
      <c r="R127" s="431">
        <v>2014</v>
      </c>
      <c r="S127" s="416">
        <v>11338457.387399999</v>
      </c>
      <c r="T127" s="416">
        <v>9797157</v>
      </c>
      <c r="U127" s="433"/>
      <c r="V127" s="433">
        <v>0.86406436654136143</v>
      </c>
      <c r="W127" s="451">
        <v>0</v>
      </c>
      <c r="X127" s="416">
        <v>0</v>
      </c>
      <c r="Z127" s="430" t="s">
        <v>1568</v>
      </c>
      <c r="AA127" s="430">
        <v>640500</v>
      </c>
      <c r="AB127" s="430" t="s">
        <v>2141</v>
      </c>
      <c r="AC127" s="430">
        <v>640381</v>
      </c>
      <c r="AD127" s="430" t="s">
        <v>2142</v>
      </c>
      <c r="AE127" s="430" t="s">
        <v>2143</v>
      </c>
      <c r="AF127" s="250" t="s">
        <v>2144</v>
      </c>
      <c r="AK127" s="250" t="s">
        <v>1840</v>
      </c>
      <c r="AL127" s="250" t="s">
        <v>1840</v>
      </c>
      <c r="AP127" s="460"/>
    </row>
    <row r="128" spans="2:42" hidden="1">
      <c r="B128" s="250">
        <v>200277</v>
      </c>
      <c r="C128" s="250">
        <v>30678</v>
      </c>
      <c r="D128" s="250">
        <v>51002</v>
      </c>
      <c r="E128" s="250">
        <v>0</v>
      </c>
      <c r="F128" s="250" t="s">
        <v>1905</v>
      </c>
      <c r="G128" s="250" t="s">
        <v>2139</v>
      </c>
      <c r="H128" s="250" t="s">
        <v>2145</v>
      </c>
      <c r="I128" s="250" t="s">
        <v>1242</v>
      </c>
      <c r="J128" s="250"/>
      <c r="K128" s="250"/>
      <c r="L128" s="415">
        <v>46022</v>
      </c>
      <c r="M128" s="436"/>
      <c r="N128" s="415">
        <v>42522</v>
      </c>
      <c r="O128" s="415">
        <v>41778</v>
      </c>
      <c r="P128" s="430" t="s">
        <v>451</v>
      </c>
      <c r="Q128" s="416">
        <v>930800</v>
      </c>
      <c r="R128" s="431">
        <v>2014</v>
      </c>
      <c r="S128" s="416">
        <v>1134089.4193200001</v>
      </c>
      <c r="T128" s="416">
        <v>913714</v>
      </c>
      <c r="U128" s="433"/>
      <c r="V128" s="433">
        <v>0.8056807377216012</v>
      </c>
      <c r="W128" s="451">
        <v>0</v>
      </c>
      <c r="X128" s="416">
        <v>0</v>
      </c>
      <c r="Z128" s="430" t="s">
        <v>1568</v>
      </c>
      <c r="AA128" s="430">
        <v>640500</v>
      </c>
      <c r="AB128" s="430" t="s">
        <v>2141</v>
      </c>
      <c r="AE128" s="430" t="s">
        <v>2146</v>
      </c>
      <c r="AF128" s="250">
        <v>345</v>
      </c>
      <c r="AK128" s="250" t="s">
        <v>1840</v>
      </c>
      <c r="AL128" s="250" t="s">
        <v>1840</v>
      </c>
      <c r="AP128" s="460"/>
    </row>
    <row r="129" spans="2:42" hidden="1">
      <c r="B129" s="250">
        <v>200397</v>
      </c>
      <c r="C129" s="250">
        <v>242</v>
      </c>
      <c r="D129" s="250">
        <v>10308</v>
      </c>
      <c r="E129" s="250">
        <v>0</v>
      </c>
      <c r="F129" s="250" t="s">
        <v>1834</v>
      </c>
      <c r="G129" s="250" t="s">
        <v>2147</v>
      </c>
      <c r="H129" s="250" t="s">
        <v>2148</v>
      </c>
      <c r="I129" s="250" t="s">
        <v>1215</v>
      </c>
      <c r="J129" s="250"/>
      <c r="K129" s="250"/>
      <c r="L129" s="415">
        <v>45382</v>
      </c>
      <c r="M129" s="436"/>
      <c r="N129" s="415">
        <v>39965</v>
      </c>
      <c r="O129" s="415">
        <v>42507</v>
      </c>
      <c r="P129" s="430" t="s">
        <v>1216</v>
      </c>
      <c r="Q129" s="416">
        <v>3240000</v>
      </c>
      <c r="R129" s="431">
        <v>2016</v>
      </c>
      <c r="S129" s="416">
        <v>3757406.6808000002</v>
      </c>
      <c r="T129" s="416">
        <v>4339358</v>
      </c>
      <c r="U129" s="433"/>
      <c r="V129" s="433">
        <v>1.1548811104674181</v>
      </c>
      <c r="W129" s="451">
        <v>0</v>
      </c>
      <c r="X129" s="416">
        <v>4171494.22</v>
      </c>
      <c r="Y129" s="250" t="s">
        <v>1582</v>
      </c>
      <c r="Z129" s="430" t="s">
        <v>1568</v>
      </c>
      <c r="AA129" s="430">
        <v>520898</v>
      </c>
      <c r="AB129" s="430" t="s">
        <v>2149</v>
      </c>
      <c r="AC129" s="430">
        <v>521022</v>
      </c>
      <c r="AD129" s="430" t="s">
        <v>2150</v>
      </c>
      <c r="AE129" s="430" t="s">
        <v>2151</v>
      </c>
      <c r="AF129" s="250">
        <v>69</v>
      </c>
      <c r="AH129" s="250">
        <v>10.8</v>
      </c>
      <c r="AK129" s="250" t="s">
        <v>1840</v>
      </c>
      <c r="AL129" s="250" t="s">
        <v>1840</v>
      </c>
      <c r="AP129" s="460"/>
    </row>
    <row r="130" spans="2:42" hidden="1">
      <c r="B130" s="250">
        <v>200397</v>
      </c>
      <c r="C130" s="250">
        <v>844</v>
      </c>
      <c r="D130" s="250">
        <v>11113</v>
      </c>
      <c r="E130" s="250">
        <v>0</v>
      </c>
      <c r="F130" s="250" t="s">
        <v>1834</v>
      </c>
      <c r="G130" s="250" t="s">
        <v>2152</v>
      </c>
      <c r="H130" s="250" t="s">
        <v>2153</v>
      </c>
      <c r="I130" s="250" t="s">
        <v>1215</v>
      </c>
      <c r="J130" s="250"/>
      <c r="K130" s="250"/>
      <c r="L130" s="415">
        <v>44196</v>
      </c>
      <c r="M130" s="436"/>
      <c r="N130" s="415">
        <v>43983</v>
      </c>
      <c r="O130" s="415">
        <v>42507</v>
      </c>
      <c r="P130" s="430" t="s">
        <v>1216</v>
      </c>
      <c r="Q130" s="416">
        <v>4725000</v>
      </c>
      <c r="R130" s="431">
        <v>2016</v>
      </c>
      <c r="S130" s="416">
        <v>5215515.9052499998</v>
      </c>
      <c r="T130" s="416">
        <v>4725000</v>
      </c>
      <c r="U130" s="433"/>
      <c r="V130" s="433">
        <v>0.90595064531272151</v>
      </c>
      <c r="W130" s="451">
        <v>0</v>
      </c>
      <c r="Y130" s="250" t="s">
        <v>1582</v>
      </c>
      <c r="Z130" s="430" t="s">
        <v>1568</v>
      </c>
      <c r="AA130" s="430">
        <v>521005</v>
      </c>
      <c r="AB130" s="430" t="s">
        <v>2154</v>
      </c>
      <c r="AC130" s="430">
        <v>521058</v>
      </c>
      <c r="AD130" s="430" t="s">
        <v>2155</v>
      </c>
      <c r="AE130" s="430" t="s">
        <v>2156</v>
      </c>
      <c r="AF130" s="250">
        <v>69</v>
      </c>
      <c r="AH130" s="250">
        <v>10</v>
      </c>
      <c r="AL130" s="250" t="s">
        <v>1564</v>
      </c>
      <c r="AP130" s="460"/>
    </row>
    <row r="131" spans="2:42" hidden="1">
      <c r="B131" s="250">
        <v>200220</v>
      </c>
      <c r="C131" s="250">
        <v>30375</v>
      </c>
      <c r="D131" s="250">
        <v>50442</v>
      </c>
      <c r="E131" s="250">
        <v>0</v>
      </c>
      <c r="F131" s="250" t="s">
        <v>1905</v>
      </c>
      <c r="G131" s="250" t="s">
        <v>2157</v>
      </c>
      <c r="H131" s="250" t="s">
        <v>2158</v>
      </c>
      <c r="I131" s="250" t="s">
        <v>1215</v>
      </c>
      <c r="J131" s="250"/>
      <c r="K131" s="250"/>
      <c r="L131" s="415">
        <v>46022</v>
      </c>
      <c r="M131" s="436"/>
      <c r="N131" s="415">
        <v>43101</v>
      </c>
      <c r="O131" s="415">
        <v>41344</v>
      </c>
      <c r="P131" s="430" t="s">
        <v>1288</v>
      </c>
      <c r="Q131" s="416">
        <v>204236579</v>
      </c>
      <c r="R131" s="431">
        <v>2020</v>
      </c>
      <c r="S131" s="416">
        <v>214576055.81187499</v>
      </c>
      <c r="T131" s="416">
        <v>204236579</v>
      </c>
      <c r="U131" s="433"/>
      <c r="V131" s="433">
        <v>0.95181439619274244</v>
      </c>
      <c r="W131" s="451">
        <v>0</v>
      </c>
      <c r="X131" s="416">
        <v>0</v>
      </c>
      <c r="Z131" s="430" t="s">
        <v>1568</v>
      </c>
      <c r="AA131" s="430">
        <v>640500</v>
      </c>
      <c r="AB131" s="430" t="s">
        <v>2141</v>
      </c>
      <c r="AC131" s="430">
        <v>640183</v>
      </c>
      <c r="AD131" s="430" t="s">
        <v>2159</v>
      </c>
      <c r="AE131" s="430" t="s">
        <v>2160</v>
      </c>
      <c r="AF131" s="250">
        <v>345</v>
      </c>
      <c r="AG131" s="250">
        <v>100.7</v>
      </c>
      <c r="AK131" s="250" t="s">
        <v>1840</v>
      </c>
      <c r="AL131" s="250" t="s">
        <v>1840</v>
      </c>
      <c r="AP131" s="460"/>
    </row>
    <row r="132" spans="2:42" hidden="1">
      <c r="B132" s="250">
        <v>200220</v>
      </c>
      <c r="C132" s="250">
        <v>30375</v>
      </c>
      <c r="D132" s="250">
        <v>50444</v>
      </c>
      <c r="E132" s="250">
        <v>0</v>
      </c>
      <c r="F132" s="250" t="s">
        <v>1905</v>
      </c>
      <c r="G132" s="250" t="s">
        <v>2157</v>
      </c>
      <c r="H132" s="250" t="s">
        <v>2161</v>
      </c>
      <c r="I132" s="250" t="s">
        <v>1215</v>
      </c>
      <c r="J132" s="250"/>
      <c r="K132" s="250"/>
      <c r="L132" s="415">
        <v>46022</v>
      </c>
      <c r="M132" s="436"/>
      <c r="N132" s="415">
        <v>43101</v>
      </c>
      <c r="O132" s="415">
        <v>41344</v>
      </c>
      <c r="P132" s="430" t="s">
        <v>1288</v>
      </c>
      <c r="Q132" s="416">
        <v>13692681</v>
      </c>
      <c r="R132" s="431">
        <v>2020</v>
      </c>
      <c r="S132" s="416">
        <v>14385872.975625001</v>
      </c>
      <c r="T132" s="416">
        <v>13692681</v>
      </c>
      <c r="U132" s="433"/>
      <c r="V132" s="433">
        <v>0.95181439619274233</v>
      </c>
      <c r="W132" s="451">
        <v>0</v>
      </c>
      <c r="X132" s="416">
        <v>0</v>
      </c>
      <c r="Z132" s="430" t="s">
        <v>1568</v>
      </c>
      <c r="AA132" s="430">
        <v>640500</v>
      </c>
      <c r="AB132" s="430" t="s">
        <v>2141</v>
      </c>
      <c r="AE132" s="430" t="s">
        <v>2162</v>
      </c>
      <c r="AF132" s="250">
        <v>345</v>
      </c>
      <c r="AK132" s="250" t="s">
        <v>1840</v>
      </c>
      <c r="AL132" s="250" t="s">
        <v>1840</v>
      </c>
      <c r="AP132" s="460"/>
    </row>
    <row r="133" spans="2:42" hidden="1">
      <c r="B133" s="250">
        <v>200220</v>
      </c>
      <c r="C133" s="250">
        <v>30375</v>
      </c>
      <c r="D133" s="250">
        <v>50445</v>
      </c>
      <c r="E133" s="250">
        <v>0</v>
      </c>
      <c r="F133" s="250" t="s">
        <v>1905</v>
      </c>
      <c r="G133" s="250" t="s">
        <v>2157</v>
      </c>
      <c r="H133" s="250" t="s">
        <v>2163</v>
      </c>
      <c r="I133" s="250" t="s">
        <v>1215</v>
      </c>
      <c r="J133" s="250"/>
      <c r="K133" s="250"/>
      <c r="L133" s="415">
        <v>46022</v>
      </c>
      <c r="M133" s="436"/>
      <c r="N133" s="415">
        <v>43101</v>
      </c>
      <c r="O133" s="415">
        <v>41344</v>
      </c>
      <c r="P133" s="430" t="s">
        <v>1288</v>
      </c>
      <c r="Q133" s="416">
        <v>232903698</v>
      </c>
      <c r="R133" s="431">
        <v>2020</v>
      </c>
      <c r="S133" s="416">
        <v>244694447.71125001</v>
      </c>
      <c r="T133" s="416">
        <v>232903698</v>
      </c>
      <c r="U133" s="433"/>
      <c r="V133" s="433">
        <v>0.95181439619274244</v>
      </c>
      <c r="W133" s="451">
        <v>0</v>
      </c>
      <c r="X133" s="416">
        <v>0</v>
      </c>
      <c r="Z133" s="430" t="s">
        <v>1568</v>
      </c>
      <c r="AA133" s="430">
        <v>640500</v>
      </c>
      <c r="AB133" s="430" t="s">
        <v>2141</v>
      </c>
      <c r="AC133" s="430">
        <v>640503</v>
      </c>
      <c r="AD133" s="430" t="s">
        <v>1982</v>
      </c>
      <c r="AE133" s="430" t="s">
        <v>2164</v>
      </c>
      <c r="AF133" s="250">
        <v>345</v>
      </c>
      <c r="AG133" s="250">
        <v>124.3</v>
      </c>
      <c r="AK133" s="250" t="s">
        <v>1840</v>
      </c>
      <c r="AL133" s="250" t="s">
        <v>1840</v>
      </c>
      <c r="AP133" s="460"/>
    </row>
    <row r="134" spans="2:42" hidden="1">
      <c r="B134" s="250">
        <v>210618</v>
      </c>
      <c r="C134" s="250">
        <v>30375</v>
      </c>
      <c r="D134" s="250">
        <v>50446</v>
      </c>
      <c r="E134" s="250">
        <v>0</v>
      </c>
      <c r="F134" s="250" t="s">
        <v>1905</v>
      </c>
      <c r="G134" s="250" t="s">
        <v>2157</v>
      </c>
      <c r="H134" s="250" t="s">
        <v>2165</v>
      </c>
      <c r="I134" s="250" t="s">
        <v>1215</v>
      </c>
      <c r="J134" s="250"/>
      <c r="K134" s="250"/>
      <c r="L134" s="415">
        <v>46022</v>
      </c>
      <c r="M134" s="436"/>
      <c r="N134" s="415">
        <v>43101</v>
      </c>
      <c r="O134" s="415">
        <v>44504</v>
      </c>
      <c r="P134" s="430" t="s">
        <v>1288</v>
      </c>
      <c r="Q134" s="416">
        <v>577000</v>
      </c>
      <c r="R134" s="431">
        <v>2021</v>
      </c>
      <c r="S134" s="416">
        <v>591425</v>
      </c>
      <c r="T134" s="416">
        <v>577000</v>
      </c>
      <c r="U134" s="433"/>
      <c r="V134" s="433">
        <v>0.97560975609756095</v>
      </c>
      <c r="W134" s="451">
        <v>0</v>
      </c>
      <c r="X134" s="416">
        <v>0</v>
      </c>
      <c r="Z134" s="430" t="s">
        <v>1568</v>
      </c>
      <c r="AA134" s="430">
        <v>640503</v>
      </c>
      <c r="AB134" s="430" t="s">
        <v>1982</v>
      </c>
      <c r="AE134" s="430" t="s">
        <v>2166</v>
      </c>
      <c r="AF134" s="250">
        <v>345</v>
      </c>
      <c r="AK134" s="250" t="s">
        <v>1840</v>
      </c>
      <c r="AL134" s="250" t="s">
        <v>1840</v>
      </c>
      <c r="AP134" s="460"/>
    </row>
    <row r="135" spans="2:42" hidden="1">
      <c r="B135" s="250">
        <v>200200</v>
      </c>
      <c r="C135" s="250">
        <v>30491</v>
      </c>
      <c r="D135" s="250">
        <v>50600</v>
      </c>
      <c r="E135" s="250">
        <v>0</v>
      </c>
      <c r="F135" s="250" t="s">
        <v>1834</v>
      </c>
      <c r="G135" s="250" t="s">
        <v>2167</v>
      </c>
      <c r="H135" s="250" t="s">
        <v>2168</v>
      </c>
      <c r="I135" s="250" t="s">
        <v>1215</v>
      </c>
      <c r="J135" s="250"/>
      <c r="K135" s="250"/>
      <c r="L135" s="415">
        <v>42795</v>
      </c>
      <c r="M135" s="436"/>
      <c r="N135" s="415">
        <v>41275</v>
      </c>
      <c r="O135" s="415">
        <v>41334</v>
      </c>
      <c r="P135" s="430" t="s">
        <v>2169</v>
      </c>
      <c r="Q135" s="416">
        <v>237000</v>
      </c>
      <c r="R135" s="431">
        <v>2013</v>
      </c>
      <c r="S135" s="416">
        <v>261603.65492999999</v>
      </c>
      <c r="T135" s="416">
        <v>735000</v>
      </c>
      <c r="U135" s="433"/>
      <c r="V135" s="433">
        <v>2.8095937734381868</v>
      </c>
      <c r="W135" s="451">
        <v>0</v>
      </c>
      <c r="Y135" s="250" t="s">
        <v>1582</v>
      </c>
      <c r="Z135" s="430" t="s">
        <v>563</v>
      </c>
      <c r="AA135" s="430">
        <v>520937</v>
      </c>
      <c r="AB135" s="430" t="s">
        <v>2170</v>
      </c>
      <c r="AE135" s="430" t="s">
        <v>2171</v>
      </c>
      <c r="AF135" s="250">
        <v>69</v>
      </c>
      <c r="AJ135" s="250" t="s">
        <v>1564</v>
      </c>
      <c r="AP135" s="460"/>
    </row>
    <row r="136" spans="2:42" hidden="1">
      <c r="B136" s="250">
        <v>200234</v>
      </c>
      <c r="C136" s="250">
        <v>30503</v>
      </c>
      <c r="D136" s="250">
        <v>50628</v>
      </c>
      <c r="E136" s="250">
        <v>0</v>
      </c>
      <c r="F136" s="250" t="s">
        <v>1834</v>
      </c>
      <c r="G136" s="250" t="s">
        <v>2172</v>
      </c>
      <c r="H136" s="250" t="s">
        <v>2173</v>
      </c>
      <c r="I136" s="250" t="s">
        <v>1215</v>
      </c>
      <c r="J136" s="250"/>
      <c r="K136" s="250"/>
      <c r="L136" s="415">
        <v>42795</v>
      </c>
      <c r="M136" s="436"/>
      <c r="N136" s="415">
        <v>42887</v>
      </c>
      <c r="O136" s="415">
        <v>41575</v>
      </c>
      <c r="P136" s="430" t="s">
        <v>2174</v>
      </c>
      <c r="Q136" s="416">
        <v>185004</v>
      </c>
      <c r="R136" s="431">
        <v>2013</v>
      </c>
      <c r="S136" s="416">
        <v>204209.799902</v>
      </c>
      <c r="T136" s="416">
        <v>0</v>
      </c>
      <c r="U136" s="433"/>
      <c r="V136" s="433">
        <v>0</v>
      </c>
      <c r="W136" s="451">
        <v>0</v>
      </c>
      <c r="Y136" s="250" t="s">
        <v>1582</v>
      </c>
      <c r="Z136" s="430" t="s">
        <v>563</v>
      </c>
      <c r="AA136" s="430">
        <v>520937</v>
      </c>
      <c r="AB136" s="430" t="s">
        <v>2170</v>
      </c>
      <c r="AE136" s="430" t="s">
        <v>2175</v>
      </c>
      <c r="AF136" s="250">
        <v>69</v>
      </c>
      <c r="AJ136" s="250" t="s">
        <v>1564</v>
      </c>
      <c r="AP136" s="460"/>
    </row>
    <row r="137" spans="2:42" hidden="1">
      <c r="B137" s="250">
        <v>200245</v>
      </c>
      <c r="C137" s="250">
        <v>30563</v>
      </c>
      <c r="D137" s="250">
        <v>50702</v>
      </c>
      <c r="E137" s="250">
        <v>0</v>
      </c>
      <c r="F137" s="250" t="s">
        <v>1834</v>
      </c>
      <c r="G137" s="250" t="s">
        <v>2176</v>
      </c>
      <c r="H137" s="250" t="s">
        <v>2177</v>
      </c>
      <c r="I137" s="250" t="s">
        <v>1215</v>
      </c>
      <c r="J137" s="250"/>
      <c r="K137" s="250"/>
      <c r="L137" s="415">
        <v>42887</v>
      </c>
      <c r="M137" s="436"/>
      <c r="N137" s="415">
        <v>42887</v>
      </c>
      <c r="O137" s="415">
        <v>41689</v>
      </c>
      <c r="P137" s="430" t="s">
        <v>564</v>
      </c>
      <c r="Q137" s="416">
        <v>504000</v>
      </c>
      <c r="R137" s="431">
        <v>2014</v>
      </c>
      <c r="S137" s="416">
        <v>542752.87248000002</v>
      </c>
      <c r="T137" s="416">
        <v>504000</v>
      </c>
      <c r="U137" s="433"/>
      <c r="V137" s="433">
        <v>0.92859941523123302</v>
      </c>
      <c r="W137" s="451">
        <v>0</v>
      </c>
      <c r="Y137" s="250" t="s">
        <v>1582</v>
      </c>
      <c r="Z137" s="430" t="s">
        <v>563</v>
      </c>
      <c r="AA137" s="430">
        <v>520204</v>
      </c>
      <c r="AB137" s="430" t="s">
        <v>2178</v>
      </c>
      <c r="AE137" s="430" t="s">
        <v>2179</v>
      </c>
      <c r="AF137" s="250">
        <v>138</v>
      </c>
      <c r="AK137" s="250" t="s">
        <v>1564</v>
      </c>
      <c r="AP137" s="460"/>
    </row>
    <row r="138" spans="2:42" hidden="1">
      <c r="B138" s="250">
        <v>200397</v>
      </c>
      <c r="C138" s="250">
        <v>31002</v>
      </c>
      <c r="D138" s="250">
        <v>51445</v>
      </c>
      <c r="E138" s="250">
        <v>0</v>
      </c>
      <c r="F138" s="250" t="s">
        <v>1834</v>
      </c>
      <c r="G138" s="250" t="s">
        <v>2180</v>
      </c>
      <c r="H138" s="250" t="s">
        <v>2181</v>
      </c>
      <c r="I138" s="250" t="s">
        <v>1215</v>
      </c>
      <c r="J138" s="250"/>
      <c r="K138" s="250"/>
      <c r="L138" s="415">
        <v>44317</v>
      </c>
      <c r="M138" s="436"/>
      <c r="N138" s="415">
        <v>42887</v>
      </c>
      <c r="O138" s="415">
        <v>42507</v>
      </c>
      <c r="P138" s="430" t="s">
        <v>1216</v>
      </c>
      <c r="Q138" s="416">
        <v>6000000</v>
      </c>
      <c r="R138" s="431">
        <v>2016</v>
      </c>
      <c r="S138" s="416">
        <v>6788449.2599999998</v>
      </c>
      <c r="T138" s="416">
        <v>7710000</v>
      </c>
      <c r="U138" s="433"/>
      <c r="V138" s="433">
        <v>1.1357527624799542</v>
      </c>
      <c r="W138" s="451">
        <v>0</v>
      </c>
      <c r="Z138" s="430" t="s">
        <v>1568</v>
      </c>
      <c r="AA138" s="430">
        <v>515442</v>
      </c>
      <c r="AB138" s="430" t="s">
        <v>2182</v>
      </c>
      <c r="AC138" s="430">
        <v>520994</v>
      </c>
      <c r="AD138" s="430" t="s">
        <v>2183</v>
      </c>
      <c r="AE138" s="430" t="s">
        <v>2184</v>
      </c>
      <c r="AF138" s="250">
        <v>138</v>
      </c>
      <c r="AK138" s="250" t="s">
        <v>1840</v>
      </c>
      <c r="AL138" s="250" t="s">
        <v>1840</v>
      </c>
      <c r="AP138" s="460"/>
    </row>
    <row r="139" spans="2:42" hidden="1">
      <c r="B139" s="250">
        <v>200397</v>
      </c>
      <c r="C139" s="250">
        <v>31065</v>
      </c>
      <c r="D139" s="250">
        <v>51484</v>
      </c>
      <c r="E139" s="250">
        <v>0</v>
      </c>
      <c r="F139" s="250" t="s">
        <v>1834</v>
      </c>
      <c r="G139" s="250" t="s">
        <v>2185</v>
      </c>
      <c r="H139" s="250" t="s">
        <v>2186</v>
      </c>
      <c r="I139" s="250" t="s">
        <v>1215</v>
      </c>
      <c r="J139" s="250"/>
      <c r="K139" s="250"/>
      <c r="L139" s="415">
        <v>45077</v>
      </c>
      <c r="M139" s="436"/>
      <c r="N139" s="415">
        <v>42887</v>
      </c>
      <c r="O139" s="415">
        <v>42507</v>
      </c>
      <c r="P139" s="430" t="s">
        <v>1216</v>
      </c>
      <c r="Q139" s="416">
        <v>4000000</v>
      </c>
      <c r="R139" s="431">
        <v>2016</v>
      </c>
      <c r="S139" s="416">
        <v>4638773.68</v>
      </c>
      <c r="T139" s="416">
        <v>4000000</v>
      </c>
      <c r="U139" s="433"/>
      <c r="V139" s="433">
        <v>0.86229686463168864</v>
      </c>
      <c r="W139" s="451">
        <v>0</v>
      </c>
      <c r="X139" s="416">
        <v>0</v>
      </c>
      <c r="Z139" s="430" t="s">
        <v>1568</v>
      </c>
      <c r="AA139" s="430">
        <v>520855</v>
      </c>
      <c r="AB139" s="430" t="s">
        <v>2187</v>
      </c>
      <c r="AE139" s="430" t="s">
        <v>2188</v>
      </c>
      <c r="AF139" s="250">
        <v>138</v>
      </c>
      <c r="AP139" s="460"/>
    </row>
    <row r="140" spans="2:42" hidden="1">
      <c r="B140" s="250">
        <v>200390</v>
      </c>
      <c r="C140" s="250">
        <v>31025</v>
      </c>
      <c r="D140" s="250">
        <v>51487</v>
      </c>
      <c r="E140" s="250">
        <v>0</v>
      </c>
      <c r="F140" s="250" t="s">
        <v>1881</v>
      </c>
      <c r="G140" s="250" t="s">
        <v>2189</v>
      </c>
      <c r="H140" s="250" t="s">
        <v>2190</v>
      </c>
      <c r="I140" s="250" t="s">
        <v>1215</v>
      </c>
      <c r="J140" s="250"/>
      <c r="K140" s="250"/>
      <c r="L140" s="420"/>
      <c r="M140" s="436"/>
      <c r="N140" s="415">
        <v>42887</v>
      </c>
      <c r="O140" s="415">
        <v>42507</v>
      </c>
      <c r="P140" s="430" t="s">
        <v>1216</v>
      </c>
      <c r="Q140" s="416">
        <v>2266000</v>
      </c>
      <c r="R140" s="431">
        <v>2016</v>
      </c>
      <c r="S140" s="416">
        <v>2627865.2897199998</v>
      </c>
      <c r="T140" s="416">
        <v>2266000</v>
      </c>
      <c r="U140" s="433"/>
      <c r="V140" s="433">
        <v>0.86229686463168864</v>
      </c>
      <c r="W140" s="451">
        <v>0</v>
      </c>
      <c r="X140" s="416">
        <v>0</v>
      </c>
      <c r="Z140" s="430" t="s">
        <v>563</v>
      </c>
      <c r="AA140" s="430">
        <v>505550</v>
      </c>
      <c r="AB140" s="430" t="s">
        <v>2191</v>
      </c>
      <c r="AE140" s="430" t="s">
        <v>2192</v>
      </c>
      <c r="AF140" s="250">
        <v>161</v>
      </c>
      <c r="AK140" s="250" t="s">
        <v>1840</v>
      </c>
      <c r="AL140" s="250" t="s">
        <v>1840</v>
      </c>
      <c r="AP140" s="460"/>
    </row>
    <row r="141" spans="2:42" hidden="1">
      <c r="B141" s="250">
        <v>200397</v>
      </c>
      <c r="C141" s="250">
        <v>31041</v>
      </c>
      <c r="D141" s="250">
        <v>51526</v>
      </c>
      <c r="E141" s="250">
        <v>0</v>
      </c>
      <c r="F141" s="250" t="s">
        <v>1834</v>
      </c>
      <c r="G141" s="250" t="s">
        <v>2193</v>
      </c>
      <c r="H141" s="250" t="s">
        <v>2194</v>
      </c>
      <c r="I141" s="250" t="s">
        <v>1215</v>
      </c>
      <c r="J141" s="250"/>
      <c r="K141" s="250"/>
      <c r="L141" s="415">
        <v>44652</v>
      </c>
      <c r="M141" s="436"/>
      <c r="N141" s="415">
        <v>42887</v>
      </c>
      <c r="O141" s="415">
        <v>42507</v>
      </c>
      <c r="P141" s="430" t="s">
        <v>1216</v>
      </c>
      <c r="Q141" s="416">
        <v>550000</v>
      </c>
      <c r="R141" s="431">
        <v>2016</v>
      </c>
      <c r="S141" s="416">
        <v>637831.38100000005</v>
      </c>
      <c r="T141" s="416">
        <v>600000</v>
      </c>
      <c r="U141" s="433"/>
      <c r="V141" s="433">
        <v>0.94068748868911478</v>
      </c>
      <c r="W141" s="451">
        <v>0</v>
      </c>
      <c r="X141" s="416">
        <v>0</v>
      </c>
      <c r="Z141" s="430" t="s">
        <v>1568</v>
      </c>
      <c r="AA141" s="430">
        <v>520203</v>
      </c>
      <c r="AE141" s="430" t="s">
        <v>2195</v>
      </c>
      <c r="AF141" s="250">
        <v>138</v>
      </c>
      <c r="AP141" s="460"/>
    </row>
    <row r="142" spans="2:42" hidden="1">
      <c r="B142" s="250">
        <v>200397</v>
      </c>
      <c r="C142" s="250">
        <v>31041</v>
      </c>
      <c r="D142" s="250">
        <v>51527</v>
      </c>
      <c r="E142" s="250">
        <v>0</v>
      </c>
      <c r="F142" s="250" t="s">
        <v>1834</v>
      </c>
      <c r="G142" s="250" t="s">
        <v>2193</v>
      </c>
      <c r="H142" s="250" t="s">
        <v>2196</v>
      </c>
      <c r="I142" s="250" t="s">
        <v>1215</v>
      </c>
      <c r="J142" s="250"/>
      <c r="K142" s="250"/>
      <c r="L142" s="415">
        <v>44652</v>
      </c>
      <c r="M142" s="436"/>
      <c r="N142" s="415">
        <v>42887</v>
      </c>
      <c r="O142" s="415">
        <v>42507</v>
      </c>
      <c r="P142" s="430" t="s">
        <v>1216</v>
      </c>
      <c r="Q142" s="416">
        <v>3000000</v>
      </c>
      <c r="R142" s="431">
        <v>2016</v>
      </c>
      <c r="S142" s="416">
        <v>3479080.26</v>
      </c>
      <c r="T142" s="416">
        <v>3600000</v>
      </c>
      <c r="U142" s="433"/>
      <c r="V142" s="433">
        <v>1.0347562375580264</v>
      </c>
      <c r="W142" s="451">
        <v>0</v>
      </c>
      <c r="X142" s="416">
        <v>0</v>
      </c>
      <c r="Z142" s="430" t="s">
        <v>1568</v>
      </c>
      <c r="AC142" s="430">
        <v>520938</v>
      </c>
      <c r="AD142" s="430" t="s">
        <v>2197</v>
      </c>
      <c r="AE142" s="430" t="s">
        <v>2198</v>
      </c>
      <c r="AF142" s="250" t="s">
        <v>2199</v>
      </c>
      <c r="AP142" s="460"/>
    </row>
    <row r="143" spans="2:42" hidden="1">
      <c r="B143" s="250">
        <v>200419</v>
      </c>
      <c r="C143" s="250">
        <v>31042</v>
      </c>
      <c r="D143" s="250">
        <v>51531</v>
      </c>
      <c r="E143" s="250">
        <v>0</v>
      </c>
      <c r="F143" s="250" t="s">
        <v>1834</v>
      </c>
      <c r="G143" s="250" t="s">
        <v>2200</v>
      </c>
      <c r="H143" s="250" t="s">
        <v>2201</v>
      </c>
      <c r="I143" s="250" t="s">
        <v>1215</v>
      </c>
      <c r="J143" s="250"/>
      <c r="K143" s="250"/>
      <c r="L143" s="415">
        <v>46387</v>
      </c>
      <c r="M143" s="436"/>
      <c r="N143" s="415">
        <v>42887</v>
      </c>
      <c r="O143" s="415">
        <v>42731</v>
      </c>
      <c r="P143" s="430" t="s">
        <v>1216</v>
      </c>
      <c r="Q143" s="416">
        <v>1400000</v>
      </c>
      <c r="R143" s="431">
        <v>2017</v>
      </c>
      <c r="S143" s="416">
        <v>1583971.4939999999</v>
      </c>
      <c r="T143" s="416">
        <v>5700000</v>
      </c>
      <c r="U143" s="433"/>
      <c r="V143" s="433">
        <v>3.5985496087469362</v>
      </c>
      <c r="W143" s="451">
        <v>0</v>
      </c>
      <c r="X143" s="416">
        <v>0</v>
      </c>
      <c r="Z143" s="430" t="s">
        <v>1568</v>
      </c>
      <c r="AA143" s="430">
        <v>520999</v>
      </c>
      <c r="AB143" s="430" t="s">
        <v>1947</v>
      </c>
      <c r="AE143" s="430" t="s">
        <v>2202</v>
      </c>
      <c r="AF143" s="250">
        <v>138</v>
      </c>
      <c r="AG143" s="250">
        <v>2</v>
      </c>
      <c r="AK143" s="250" t="s">
        <v>1840</v>
      </c>
      <c r="AL143" s="250" t="s">
        <v>1840</v>
      </c>
      <c r="AP143" s="460"/>
    </row>
    <row r="144" spans="2:42" hidden="1">
      <c r="B144" s="250">
        <v>200420</v>
      </c>
      <c r="C144" s="250">
        <v>31063</v>
      </c>
      <c r="D144" s="250">
        <v>51567</v>
      </c>
      <c r="E144" s="250">
        <v>0</v>
      </c>
      <c r="F144" s="250" t="s">
        <v>2027</v>
      </c>
      <c r="G144" s="250" t="s">
        <v>2203</v>
      </c>
      <c r="H144" s="250" t="s">
        <v>2204</v>
      </c>
      <c r="I144" s="250" t="s">
        <v>1215</v>
      </c>
      <c r="J144" s="250"/>
      <c r="K144" s="250"/>
      <c r="L144" s="415">
        <v>44348</v>
      </c>
      <c r="M144" s="436"/>
      <c r="N144" s="415">
        <v>44348</v>
      </c>
      <c r="O144" s="415">
        <v>42747</v>
      </c>
      <c r="P144" s="430" t="s">
        <v>2205</v>
      </c>
      <c r="Q144" s="416">
        <v>767347</v>
      </c>
      <c r="R144" s="431">
        <v>2017</v>
      </c>
      <c r="S144" s="416">
        <v>847007.50970299996</v>
      </c>
      <c r="T144" s="416">
        <v>0</v>
      </c>
      <c r="U144" s="433"/>
      <c r="V144" s="433">
        <v>0</v>
      </c>
      <c r="W144" s="451">
        <v>0</v>
      </c>
      <c r="X144" s="416">
        <v>0</v>
      </c>
      <c r="Z144" s="430" t="s">
        <v>1563</v>
      </c>
      <c r="AA144" s="430">
        <v>528160</v>
      </c>
      <c r="AB144" s="430" t="s">
        <v>2206</v>
      </c>
      <c r="AC144" s="430">
        <v>528178</v>
      </c>
      <c r="AD144" s="430" t="s">
        <v>2207</v>
      </c>
      <c r="AE144" s="430" t="s">
        <v>2208</v>
      </c>
      <c r="AF144" s="250">
        <v>115</v>
      </c>
      <c r="AH144" s="250">
        <v>0.03</v>
      </c>
      <c r="AK144" s="250" t="s">
        <v>1840</v>
      </c>
      <c r="AL144" s="250" t="s">
        <v>1840</v>
      </c>
      <c r="AP144" s="460"/>
    </row>
    <row r="145" spans="2:42" hidden="1">
      <c r="B145" s="250">
        <v>200455</v>
      </c>
      <c r="C145" s="250">
        <v>41198</v>
      </c>
      <c r="D145" s="250">
        <v>61852</v>
      </c>
      <c r="E145" s="250">
        <v>0</v>
      </c>
      <c r="F145" s="250" t="s">
        <v>2027</v>
      </c>
      <c r="G145" s="250" t="s">
        <v>2209</v>
      </c>
      <c r="H145" s="250" t="s">
        <v>2210</v>
      </c>
      <c r="I145" s="250" t="s">
        <v>1215</v>
      </c>
      <c r="J145" s="250"/>
      <c r="K145" s="250"/>
      <c r="L145" s="415">
        <v>43465</v>
      </c>
      <c r="M145" s="436"/>
      <c r="N145" s="415">
        <v>43252</v>
      </c>
      <c r="O145" s="415">
        <v>42867</v>
      </c>
      <c r="P145" s="430" t="s">
        <v>1359</v>
      </c>
      <c r="Q145" s="416">
        <v>98639</v>
      </c>
      <c r="R145" s="431">
        <v>2017</v>
      </c>
      <c r="S145" s="416">
        <v>101104.97500000001</v>
      </c>
      <c r="T145" s="416">
        <v>98639</v>
      </c>
      <c r="U145" s="433"/>
      <c r="V145" s="433">
        <v>0.97560975609756095</v>
      </c>
      <c r="W145" s="451">
        <v>0</v>
      </c>
      <c r="X145" s="416">
        <v>0</v>
      </c>
      <c r="Z145" s="430" t="s">
        <v>1568</v>
      </c>
      <c r="AA145" s="430">
        <v>523090</v>
      </c>
      <c r="AB145" s="430" t="s">
        <v>2211</v>
      </c>
      <c r="AC145" s="430">
        <v>523093</v>
      </c>
      <c r="AD145" s="430" t="s">
        <v>2212</v>
      </c>
      <c r="AE145" s="430" t="s">
        <v>2213</v>
      </c>
      <c r="AF145" s="250">
        <v>115</v>
      </c>
      <c r="AK145" s="250" t="s">
        <v>1840</v>
      </c>
      <c r="AL145" s="250" t="s">
        <v>1840</v>
      </c>
      <c r="AP145" s="460"/>
    </row>
    <row r="146" spans="2:42" hidden="1">
      <c r="B146" s="250">
        <v>200455</v>
      </c>
      <c r="C146" s="250">
        <v>41198</v>
      </c>
      <c r="D146" s="250">
        <v>61853</v>
      </c>
      <c r="E146" s="250">
        <v>0</v>
      </c>
      <c r="F146" s="250" t="s">
        <v>2027</v>
      </c>
      <c r="G146" s="250" t="s">
        <v>2209</v>
      </c>
      <c r="H146" s="250" t="s">
        <v>2214</v>
      </c>
      <c r="I146" s="250" t="s">
        <v>1215</v>
      </c>
      <c r="J146" s="250"/>
      <c r="K146" s="250"/>
      <c r="L146" s="415">
        <v>43465</v>
      </c>
      <c r="M146" s="436"/>
      <c r="N146" s="415">
        <v>43252</v>
      </c>
      <c r="O146" s="415">
        <v>42867</v>
      </c>
      <c r="P146" s="430" t="s">
        <v>1359</v>
      </c>
      <c r="Q146" s="416">
        <v>108430</v>
      </c>
      <c r="R146" s="431">
        <v>2017</v>
      </c>
      <c r="S146" s="416">
        <v>111140.75</v>
      </c>
      <c r="T146" s="416">
        <v>108430</v>
      </c>
      <c r="U146" s="433"/>
      <c r="V146" s="433">
        <v>0.97560975609756095</v>
      </c>
      <c r="W146" s="451">
        <v>0</v>
      </c>
      <c r="X146" s="416">
        <v>0</v>
      </c>
      <c r="Z146" s="430" t="s">
        <v>1568</v>
      </c>
      <c r="AA146" s="430">
        <v>523090</v>
      </c>
      <c r="AB146" s="430" t="s">
        <v>2211</v>
      </c>
      <c r="AC146" s="430">
        <v>523093</v>
      </c>
      <c r="AD146" s="430" t="s">
        <v>2212</v>
      </c>
      <c r="AE146" s="430" t="s">
        <v>2215</v>
      </c>
      <c r="AF146" s="250">
        <v>115</v>
      </c>
      <c r="AK146" s="250" t="s">
        <v>1840</v>
      </c>
      <c r="AL146" s="250" t="s">
        <v>1840</v>
      </c>
      <c r="AP146" s="460"/>
    </row>
    <row r="147" spans="2:42" hidden="1">
      <c r="B147" s="250">
        <v>200479</v>
      </c>
      <c r="C147" s="250">
        <v>51249</v>
      </c>
      <c r="D147" s="250">
        <v>71954</v>
      </c>
      <c r="E147" s="250">
        <v>0</v>
      </c>
      <c r="F147" s="250" t="s">
        <v>2216</v>
      </c>
      <c r="G147" s="250" t="s">
        <v>2217</v>
      </c>
      <c r="H147" s="250" t="s">
        <v>2218</v>
      </c>
      <c r="I147" s="250" t="s">
        <v>1215</v>
      </c>
      <c r="J147" s="250"/>
      <c r="K147" s="250"/>
      <c r="L147" s="415">
        <v>44196</v>
      </c>
      <c r="M147" s="436"/>
      <c r="N147" s="415">
        <v>44348</v>
      </c>
      <c r="O147" s="415">
        <v>43158</v>
      </c>
      <c r="P147" s="430" t="s">
        <v>2219</v>
      </c>
      <c r="Q147" s="416">
        <v>3600000</v>
      </c>
      <c r="R147" s="431">
        <v>2018</v>
      </c>
      <c r="S147" s="416">
        <v>3782250</v>
      </c>
      <c r="T147" s="416">
        <v>5066520</v>
      </c>
      <c r="U147" s="433"/>
      <c r="V147" s="433">
        <v>1.3395518540551259</v>
      </c>
      <c r="W147" s="451">
        <v>0</v>
      </c>
      <c r="X147" s="416">
        <v>0</v>
      </c>
      <c r="Z147" s="430" t="s">
        <v>1563</v>
      </c>
      <c r="AE147" s="430" t="s">
        <v>2220</v>
      </c>
      <c r="AH147" s="250">
        <v>4</v>
      </c>
      <c r="AK147" s="250" t="s">
        <v>1840</v>
      </c>
      <c r="AL147" s="250" t="s">
        <v>1840</v>
      </c>
      <c r="AP147" s="460"/>
    </row>
    <row r="148" spans="2:42" hidden="1">
      <c r="B148" s="250">
        <v>200466</v>
      </c>
      <c r="C148" s="250">
        <v>51249</v>
      </c>
      <c r="D148" s="250">
        <v>71955</v>
      </c>
      <c r="E148" s="250">
        <v>0</v>
      </c>
      <c r="F148" s="250" t="s">
        <v>1869</v>
      </c>
      <c r="G148" s="250" t="s">
        <v>2217</v>
      </c>
      <c r="H148" s="250" t="s">
        <v>2221</v>
      </c>
      <c r="I148" s="250" t="s">
        <v>1215</v>
      </c>
      <c r="J148" s="250"/>
      <c r="K148" s="250"/>
      <c r="L148" s="415">
        <v>44298</v>
      </c>
      <c r="M148" s="436"/>
      <c r="N148" s="415">
        <v>44348</v>
      </c>
      <c r="O148" s="415">
        <v>42999</v>
      </c>
      <c r="P148" s="430" t="s">
        <v>2222</v>
      </c>
      <c r="Q148" s="416">
        <v>7831427</v>
      </c>
      <c r="R148" s="431">
        <v>2017</v>
      </c>
      <c r="S148" s="416">
        <v>8644430.0696939994</v>
      </c>
      <c r="T148" s="416">
        <v>5156586</v>
      </c>
      <c r="U148" s="433"/>
      <c r="V148" s="433">
        <v>0.59652122331097024</v>
      </c>
      <c r="W148" s="451">
        <v>0</v>
      </c>
      <c r="X148" s="416">
        <v>5156585</v>
      </c>
      <c r="Y148" s="250" t="s">
        <v>1706</v>
      </c>
      <c r="Z148" s="430" t="s">
        <v>1707</v>
      </c>
      <c r="AE148" s="430" t="s">
        <v>2223</v>
      </c>
      <c r="AF148" s="250">
        <v>69</v>
      </c>
      <c r="AH148" s="250">
        <v>5.0999999999999996</v>
      </c>
      <c r="AJ148" s="250" t="s">
        <v>1564</v>
      </c>
      <c r="AK148" s="250" t="s">
        <v>1564</v>
      </c>
      <c r="AL148" s="250" t="s">
        <v>1564</v>
      </c>
      <c r="AP148" s="460"/>
    </row>
    <row r="149" spans="2:42" hidden="1">
      <c r="B149" s="250">
        <v>210536</v>
      </c>
      <c r="C149" s="250">
        <v>41199</v>
      </c>
      <c r="D149" s="250">
        <v>71960</v>
      </c>
      <c r="E149" s="250">
        <v>0</v>
      </c>
      <c r="F149" s="250" t="s">
        <v>2027</v>
      </c>
      <c r="G149" s="250" t="s">
        <v>2224</v>
      </c>
      <c r="H149" s="250" t="s">
        <v>2225</v>
      </c>
      <c r="I149" s="250" t="s">
        <v>1215</v>
      </c>
      <c r="J149" s="250"/>
      <c r="K149" s="250"/>
      <c r="L149" s="415">
        <v>44490</v>
      </c>
      <c r="M149" s="436"/>
      <c r="N149" s="415">
        <v>43252</v>
      </c>
      <c r="O149" s="415">
        <v>43767</v>
      </c>
      <c r="P149" s="430" t="s">
        <v>1359</v>
      </c>
      <c r="Q149" s="416">
        <v>9037903</v>
      </c>
      <c r="R149" s="431">
        <v>2017</v>
      </c>
      <c r="S149" s="416">
        <v>9976153.8299700003</v>
      </c>
      <c r="T149" s="416">
        <v>1338161</v>
      </c>
      <c r="U149" s="433"/>
      <c r="V149" s="433">
        <v>0.13413596289783997</v>
      </c>
      <c r="W149" s="451">
        <v>0</v>
      </c>
      <c r="X149" s="416">
        <v>0</v>
      </c>
      <c r="Z149" s="430" t="s">
        <v>1568</v>
      </c>
      <c r="AA149" s="430">
        <v>523308</v>
      </c>
      <c r="AB149" s="430" t="s">
        <v>2226</v>
      </c>
      <c r="AC149" s="430">
        <v>523256</v>
      </c>
      <c r="AD149" s="430" t="s">
        <v>2227</v>
      </c>
      <c r="AE149" s="430" t="s">
        <v>2228</v>
      </c>
      <c r="AF149" s="250">
        <v>115</v>
      </c>
      <c r="AG149" s="250">
        <v>10.25</v>
      </c>
      <c r="AP149" s="460"/>
    </row>
    <row r="150" spans="2:42" hidden="1">
      <c r="B150" s="250">
        <v>200477</v>
      </c>
      <c r="C150" s="250">
        <v>51254</v>
      </c>
      <c r="D150" s="250">
        <v>71963</v>
      </c>
      <c r="E150" s="250">
        <v>0</v>
      </c>
      <c r="F150" s="250" t="s">
        <v>1905</v>
      </c>
      <c r="G150" s="250" t="s">
        <v>2229</v>
      </c>
      <c r="H150" s="250" t="s">
        <v>2230</v>
      </c>
      <c r="I150" s="250" t="s">
        <v>1215</v>
      </c>
      <c r="J150" s="250"/>
      <c r="K150" s="250"/>
      <c r="L150" s="415">
        <v>45078</v>
      </c>
      <c r="M150" s="436"/>
      <c r="N150" s="415">
        <v>44166</v>
      </c>
      <c r="O150" s="415">
        <v>43152</v>
      </c>
      <c r="P150" s="430" t="s">
        <v>2231</v>
      </c>
      <c r="Q150" s="416">
        <v>12692888</v>
      </c>
      <c r="R150" s="431">
        <v>2018</v>
      </c>
      <c r="S150" s="416">
        <v>14010573.385725999</v>
      </c>
      <c r="T150" s="416">
        <v>20297796</v>
      </c>
      <c r="U150" s="433"/>
      <c r="V150" s="433">
        <v>1.4487484160126833</v>
      </c>
      <c r="W150" s="451">
        <v>0</v>
      </c>
      <c r="X150" s="416">
        <v>0</v>
      </c>
      <c r="Z150" s="430" t="s">
        <v>1568</v>
      </c>
      <c r="AE150" s="430" t="s">
        <v>2232</v>
      </c>
      <c r="AF150" s="250">
        <v>345</v>
      </c>
      <c r="AG150" s="250">
        <v>0.2</v>
      </c>
      <c r="AK150" s="250" t="s">
        <v>1840</v>
      </c>
      <c r="AL150" s="250" t="s">
        <v>1840</v>
      </c>
      <c r="AP150" s="460"/>
    </row>
    <row r="151" spans="2:42" hidden="1">
      <c r="B151" s="250">
        <v>200477</v>
      </c>
      <c r="C151" s="250">
        <v>51254</v>
      </c>
      <c r="D151" s="250">
        <v>71964</v>
      </c>
      <c r="E151" s="250">
        <v>0</v>
      </c>
      <c r="F151" s="250" t="s">
        <v>1905</v>
      </c>
      <c r="G151" s="250" t="s">
        <v>2229</v>
      </c>
      <c r="H151" s="250" t="s">
        <v>2233</v>
      </c>
      <c r="I151" s="250" t="s">
        <v>1215</v>
      </c>
      <c r="J151" s="250"/>
      <c r="K151" s="250"/>
      <c r="L151" s="415">
        <v>45078</v>
      </c>
      <c r="M151" s="436"/>
      <c r="N151" s="415">
        <v>44166</v>
      </c>
      <c r="O151" s="415">
        <v>43152</v>
      </c>
      <c r="P151" s="430" t="s">
        <v>2231</v>
      </c>
      <c r="Q151" s="416">
        <v>5179657</v>
      </c>
      <c r="R151" s="431">
        <v>2018</v>
      </c>
      <c r="S151" s="416">
        <v>5717372.1623790003</v>
      </c>
      <c r="T151" s="416">
        <v>5468352</v>
      </c>
      <c r="U151" s="433"/>
      <c r="V151" s="433">
        <v>0.95644499687853402</v>
      </c>
      <c r="W151" s="451">
        <v>0</v>
      </c>
      <c r="X151" s="416">
        <v>0</v>
      </c>
      <c r="Z151" s="430" t="s">
        <v>1568</v>
      </c>
      <c r="AE151" s="430" t="s">
        <v>2234</v>
      </c>
      <c r="AF151" s="250" t="s">
        <v>2144</v>
      </c>
      <c r="AK151" s="250" t="s">
        <v>1840</v>
      </c>
      <c r="AL151" s="250" t="s">
        <v>1840</v>
      </c>
      <c r="AP151" s="460"/>
    </row>
    <row r="152" spans="2:42" hidden="1">
      <c r="B152" s="250">
        <v>200477</v>
      </c>
      <c r="C152" s="250">
        <v>51254</v>
      </c>
      <c r="D152" s="250">
        <v>71965</v>
      </c>
      <c r="E152" s="250">
        <v>0</v>
      </c>
      <c r="F152" s="250" t="s">
        <v>1905</v>
      </c>
      <c r="G152" s="250" t="s">
        <v>2229</v>
      </c>
      <c r="H152" s="250" t="s">
        <v>2235</v>
      </c>
      <c r="I152" s="250" t="s">
        <v>1215</v>
      </c>
      <c r="J152" s="250"/>
      <c r="K152" s="250"/>
      <c r="L152" s="415">
        <v>45078</v>
      </c>
      <c r="M152" s="436"/>
      <c r="N152" s="415">
        <v>44166</v>
      </c>
      <c r="O152" s="415">
        <v>43152</v>
      </c>
      <c r="P152" s="430" t="s">
        <v>2231</v>
      </c>
      <c r="Q152" s="416">
        <v>5179657</v>
      </c>
      <c r="R152" s="431">
        <v>2018</v>
      </c>
      <c r="S152" s="416">
        <v>5717372.1623790003</v>
      </c>
      <c r="T152" s="416">
        <v>5468352</v>
      </c>
      <c r="U152" s="433"/>
      <c r="V152" s="433">
        <v>0.95644499687853402</v>
      </c>
      <c r="W152" s="451">
        <v>0</v>
      </c>
      <c r="X152" s="416">
        <v>0</v>
      </c>
      <c r="Z152" s="430" t="s">
        <v>1568</v>
      </c>
      <c r="AE152" s="430" t="s">
        <v>2236</v>
      </c>
      <c r="AF152" s="250" t="s">
        <v>2144</v>
      </c>
      <c r="AK152" s="250" t="s">
        <v>1840</v>
      </c>
      <c r="AL152" s="250" t="s">
        <v>1840</v>
      </c>
      <c r="AP152" s="460"/>
    </row>
    <row r="153" spans="2:42" hidden="1">
      <c r="B153" s="250">
        <v>200477</v>
      </c>
      <c r="C153" s="250">
        <v>51254</v>
      </c>
      <c r="D153" s="250">
        <v>71966</v>
      </c>
      <c r="E153" s="250">
        <v>0</v>
      </c>
      <c r="F153" s="250" t="s">
        <v>1905</v>
      </c>
      <c r="G153" s="250" t="s">
        <v>2229</v>
      </c>
      <c r="H153" s="250" t="s">
        <v>2237</v>
      </c>
      <c r="I153" s="250" t="s">
        <v>1215</v>
      </c>
      <c r="J153" s="250"/>
      <c r="K153" s="250"/>
      <c r="L153" s="415">
        <v>45078</v>
      </c>
      <c r="M153" s="436"/>
      <c r="N153" s="415">
        <v>44166</v>
      </c>
      <c r="O153" s="415">
        <v>43152</v>
      </c>
      <c r="P153" s="430" t="s">
        <v>2231</v>
      </c>
      <c r="Q153" s="416">
        <v>11271233</v>
      </c>
      <c r="R153" s="431">
        <v>2018</v>
      </c>
      <c r="S153" s="416">
        <v>12441332.271593001</v>
      </c>
      <c r="T153" s="416">
        <v>15279402</v>
      </c>
      <c r="U153" s="433"/>
      <c r="V153" s="433">
        <v>1.2281162231224301</v>
      </c>
      <c r="W153" s="451">
        <v>0</v>
      </c>
      <c r="X153" s="416">
        <v>0</v>
      </c>
      <c r="Z153" s="430" t="s">
        <v>1568</v>
      </c>
      <c r="AE153" s="430" t="s">
        <v>2238</v>
      </c>
      <c r="AF153" s="250">
        <v>115</v>
      </c>
      <c r="AG153" s="250">
        <v>2.6</v>
      </c>
      <c r="AK153" s="250" t="s">
        <v>1840</v>
      </c>
      <c r="AL153" s="250" t="s">
        <v>1840</v>
      </c>
      <c r="AP153" s="460"/>
    </row>
    <row r="154" spans="2:42" hidden="1">
      <c r="B154" s="250">
        <v>200477</v>
      </c>
      <c r="C154" s="250">
        <v>51254</v>
      </c>
      <c r="D154" s="250">
        <v>71967</v>
      </c>
      <c r="E154" s="250">
        <v>0</v>
      </c>
      <c r="F154" s="250" t="s">
        <v>1905</v>
      </c>
      <c r="G154" s="250" t="s">
        <v>2229</v>
      </c>
      <c r="H154" s="250" t="s">
        <v>2239</v>
      </c>
      <c r="I154" s="250" t="s">
        <v>1215</v>
      </c>
      <c r="J154" s="250"/>
      <c r="K154" s="250"/>
      <c r="L154" s="415">
        <v>45078</v>
      </c>
      <c r="M154" s="436"/>
      <c r="N154" s="415">
        <v>44166</v>
      </c>
      <c r="O154" s="415">
        <v>43152</v>
      </c>
      <c r="P154" s="430" t="s">
        <v>2231</v>
      </c>
      <c r="Q154" s="416">
        <v>1273506</v>
      </c>
      <c r="R154" s="431">
        <v>2018</v>
      </c>
      <c r="S154" s="416">
        <v>1405712.3382919999</v>
      </c>
      <c r="T154" s="416">
        <v>1605462</v>
      </c>
      <c r="U154" s="433"/>
      <c r="V154" s="433">
        <v>1.142098533438715</v>
      </c>
      <c r="W154" s="451">
        <v>0</v>
      </c>
      <c r="X154" s="416">
        <v>0</v>
      </c>
      <c r="Z154" s="430" t="s">
        <v>1568</v>
      </c>
      <c r="AE154" s="430" t="s">
        <v>2240</v>
      </c>
      <c r="AF154" s="250">
        <v>115</v>
      </c>
      <c r="AG154" s="250">
        <v>1</v>
      </c>
      <c r="AK154" s="250" t="s">
        <v>1840</v>
      </c>
      <c r="AL154" s="250" t="s">
        <v>1840</v>
      </c>
      <c r="AP154" s="460"/>
    </row>
    <row r="155" spans="2:42" hidden="1">
      <c r="B155" s="250">
        <v>200477</v>
      </c>
      <c r="C155" s="250">
        <v>51254</v>
      </c>
      <c r="D155" s="250">
        <v>71968</v>
      </c>
      <c r="E155" s="250">
        <v>0</v>
      </c>
      <c r="F155" s="250" t="s">
        <v>1905</v>
      </c>
      <c r="G155" s="250" t="s">
        <v>2229</v>
      </c>
      <c r="H155" s="250" t="s">
        <v>2241</v>
      </c>
      <c r="I155" s="250" t="s">
        <v>1215</v>
      </c>
      <c r="J155" s="250"/>
      <c r="K155" s="250"/>
      <c r="L155" s="415">
        <v>45078</v>
      </c>
      <c r="M155" s="436"/>
      <c r="N155" s="415">
        <v>44166</v>
      </c>
      <c r="O155" s="415">
        <v>43152</v>
      </c>
      <c r="P155" s="430" t="s">
        <v>2231</v>
      </c>
      <c r="Q155" s="416">
        <v>3703266</v>
      </c>
      <c r="R155" s="431">
        <v>2018</v>
      </c>
      <c r="S155" s="416">
        <v>4087712.7458990002</v>
      </c>
      <c r="T155" s="416">
        <v>5656017</v>
      </c>
      <c r="U155" s="433"/>
      <c r="V155" s="433">
        <v>1.3836630290801137</v>
      </c>
      <c r="W155" s="451">
        <v>0</v>
      </c>
      <c r="X155" s="416">
        <v>0</v>
      </c>
      <c r="Z155" s="430" t="s">
        <v>1568</v>
      </c>
      <c r="AE155" s="430" t="s">
        <v>2242</v>
      </c>
      <c r="AF155" s="250">
        <v>115</v>
      </c>
      <c r="AK155" s="250" t="s">
        <v>1840</v>
      </c>
      <c r="AL155" s="250" t="s">
        <v>1840</v>
      </c>
      <c r="AP155" s="460"/>
    </row>
    <row r="156" spans="2:42" hidden="1">
      <c r="B156" s="250">
        <v>200482</v>
      </c>
      <c r="C156" s="250">
        <v>51280</v>
      </c>
      <c r="D156" s="250">
        <v>72011</v>
      </c>
      <c r="E156" s="250">
        <v>0</v>
      </c>
      <c r="F156" s="250" t="s">
        <v>1834</v>
      </c>
      <c r="G156" s="250" t="s">
        <v>2243</v>
      </c>
      <c r="H156" s="250" t="s">
        <v>2244</v>
      </c>
      <c r="I156" s="250" t="s">
        <v>1215</v>
      </c>
      <c r="J156" s="250"/>
      <c r="K156" s="250"/>
      <c r="L156" s="415">
        <v>44743</v>
      </c>
      <c r="M156" s="436"/>
      <c r="N156" s="415">
        <v>43617</v>
      </c>
      <c r="O156" s="415">
        <v>43158</v>
      </c>
      <c r="P156" s="430" t="s">
        <v>2245</v>
      </c>
      <c r="Q156" s="416">
        <v>500000</v>
      </c>
      <c r="R156" s="431">
        <v>2018</v>
      </c>
      <c r="S156" s="416">
        <v>551906.44499999995</v>
      </c>
      <c r="T156" s="416">
        <v>813590</v>
      </c>
      <c r="U156" s="433"/>
      <c r="V156" s="433">
        <v>1.4741447710399542</v>
      </c>
      <c r="W156" s="451">
        <v>0</v>
      </c>
      <c r="X156" s="416">
        <v>0</v>
      </c>
      <c r="Z156" s="430" t="s">
        <v>1568</v>
      </c>
      <c r="AA156" s="430">
        <v>520881</v>
      </c>
      <c r="AB156" s="430" t="s">
        <v>1891</v>
      </c>
      <c r="AE156" s="430" t="s">
        <v>2246</v>
      </c>
      <c r="AF156" s="250">
        <v>69</v>
      </c>
      <c r="AP156" s="460"/>
    </row>
    <row r="157" spans="2:42" hidden="1">
      <c r="B157" s="250">
        <v>200482</v>
      </c>
      <c r="C157" s="250">
        <v>51281</v>
      </c>
      <c r="D157" s="250">
        <v>72012</v>
      </c>
      <c r="E157" s="250">
        <v>0</v>
      </c>
      <c r="F157" s="250" t="s">
        <v>1834</v>
      </c>
      <c r="G157" s="250" t="s">
        <v>2247</v>
      </c>
      <c r="H157" s="250" t="s">
        <v>2248</v>
      </c>
      <c r="I157" s="250" t="s">
        <v>1215</v>
      </c>
      <c r="J157" s="250"/>
      <c r="K157" s="250"/>
      <c r="L157" s="415">
        <v>45139</v>
      </c>
      <c r="M157" s="436"/>
      <c r="N157" s="415">
        <v>43252</v>
      </c>
      <c r="O157" s="415">
        <v>43158</v>
      </c>
      <c r="P157" s="430" t="s">
        <v>2245</v>
      </c>
      <c r="Q157" s="416">
        <v>1000000</v>
      </c>
      <c r="R157" s="431">
        <v>2018</v>
      </c>
      <c r="S157" s="416">
        <v>1103812.8899999999</v>
      </c>
      <c r="T157" s="416">
        <v>1000000</v>
      </c>
      <c r="U157" s="433"/>
      <c r="V157" s="433">
        <v>0.90595064531272151</v>
      </c>
      <c r="W157" s="451">
        <v>0</v>
      </c>
      <c r="X157" s="416">
        <v>0</v>
      </c>
      <c r="Z157" s="430" t="s">
        <v>1568</v>
      </c>
      <c r="AA157" s="430">
        <v>520851</v>
      </c>
      <c r="AB157" s="430" t="s">
        <v>2249</v>
      </c>
      <c r="AE157" s="430" t="s">
        <v>2250</v>
      </c>
      <c r="AF157" s="250">
        <v>69</v>
      </c>
      <c r="AP157" s="460"/>
    </row>
    <row r="158" spans="2:42" hidden="1">
      <c r="B158" s="250">
        <v>210483</v>
      </c>
      <c r="C158" s="250">
        <v>51282</v>
      </c>
      <c r="D158" s="250">
        <v>72013</v>
      </c>
      <c r="E158" s="250">
        <v>0</v>
      </c>
      <c r="F158" s="250" t="s">
        <v>1834</v>
      </c>
      <c r="G158" s="250" t="s">
        <v>2251</v>
      </c>
      <c r="H158" s="250" t="s">
        <v>2252</v>
      </c>
      <c r="I158" s="250" t="s">
        <v>1215</v>
      </c>
      <c r="J158" s="250"/>
      <c r="K158" s="250"/>
      <c r="L158" s="415">
        <v>43266</v>
      </c>
      <c r="M158" s="436"/>
      <c r="N158" s="415">
        <v>43252</v>
      </c>
      <c r="O158" s="415">
        <v>43216</v>
      </c>
      <c r="P158" s="430" t="s">
        <v>2245</v>
      </c>
      <c r="Q158" s="416">
        <v>2000000</v>
      </c>
      <c r="R158" s="431">
        <v>2018</v>
      </c>
      <c r="S158" s="416">
        <v>2000000</v>
      </c>
      <c r="T158" s="416">
        <v>2000000</v>
      </c>
      <c r="U158" s="433"/>
      <c r="V158" s="433">
        <v>1</v>
      </c>
      <c r="W158" s="451">
        <v>0</v>
      </c>
      <c r="X158" s="416">
        <v>0</v>
      </c>
      <c r="Z158" s="430" t="s">
        <v>563</v>
      </c>
      <c r="AE158" s="430" t="s">
        <v>2253</v>
      </c>
      <c r="AF158" s="250">
        <v>138</v>
      </c>
      <c r="AK158" s="250" t="s">
        <v>1840</v>
      </c>
      <c r="AL158" s="250" t="s">
        <v>1840</v>
      </c>
      <c r="AP158" s="460"/>
    </row>
    <row r="159" spans="2:42" hidden="1">
      <c r="B159" s="250">
        <v>210483</v>
      </c>
      <c r="C159" s="250">
        <v>51282</v>
      </c>
      <c r="D159" s="250">
        <v>72014</v>
      </c>
      <c r="E159" s="250">
        <v>0</v>
      </c>
      <c r="F159" s="250" t="s">
        <v>1834</v>
      </c>
      <c r="G159" s="250" t="s">
        <v>2251</v>
      </c>
      <c r="H159" s="250" t="s">
        <v>2254</v>
      </c>
      <c r="I159" s="250" t="s">
        <v>1215</v>
      </c>
      <c r="J159" s="250"/>
      <c r="K159" s="250"/>
      <c r="L159" s="415">
        <v>43647</v>
      </c>
      <c r="M159" s="436"/>
      <c r="N159" s="415">
        <v>43252</v>
      </c>
      <c r="O159" s="415">
        <v>43216</v>
      </c>
      <c r="P159" s="430" t="s">
        <v>2245</v>
      </c>
      <c r="Q159" s="416">
        <v>4700000</v>
      </c>
      <c r="R159" s="431">
        <v>2018</v>
      </c>
      <c r="S159" s="416">
        <v>4817500</v>
      </c>
      <c r="T159" s="416">
        <v>4700000</v>
      </c>
      <c r="U159" s="433"/>
      <c r="V159" s="433">
        <v>0.97560975609756095</v>
      </c>
      <c r="W159" s="451">
        <v>0</v>
      </c>
      <c r="X159" s="416">
        <v>0</v>
      </c>
      <c r="Z159" s="430" t="s">
        <v>1568</v>
      </c>
      <c r="AA159" s="430">
        <v>520964</v>
      </c>
      <c r="AB159" s="430" t="s">
        <v>2255</v>
      </c>
      <c r="AE159" s="430" t="s">
        <v>2256</v>
      </c>
      <c r="AF159" s="250">
        <v>138</v>
      </c>
      <c r="AG159" s="250">
        <v>9.4</v>
      </c>
      <c r="AK159" s="250" t="s">
        <v>1840</v>
      </c>
      <c r="AL159" s="250" t="s">
        <v>1840</v>
      </c>
      <c r="AP159" s="460"/>
    </row>
    <row r="160" spans="2:42" hidden="1">
      <c r="B160" s="250">
        <v>210483</v>
      </c>
      <c r="C160" s="250">
        <v>51282</v>
      </c>
      <c r="D160" s="250">
        <v>72015</v>
      </c>
      <c r="E160" s="250">
        <v>0</v>
      </c>
      <c r="F160" s="250" t="s">
        <v>1834</v>
      </c>
      <c r="G160" s="250" t="s">
        <v>2251</v>
      </c>
      <c r="H160" s="250" t="s">
        <v>2257</v>
      </c>
      <c r="I160" s="250" t="s">
        <v>1215</v>
      </c>
      <c r="J160" s="250"/>
      <c r="K160" s="250"/>
      <c r="L160" s="415">
        <v>44804</v>
      </c>
      <c r="M160" s="436"/>
      <c r="N160" s="415">
        <v>43617</v>
      </c>
      <c r="O160" s="415">
        <v>43216</v>
      </c>
      <c r="P160" s="430" t="s">
        <v>2245</v>
      </c>
      <c r="Q160" s="416">
        <v>7950000</v>
      </c>
      <c r="R160" s="431">
        <v>2018</v>
      </c>
      <c r="S160" s="416">
        <v>8775312.4755000006</v>
      </c>
      <c r="T160" s="416">
        <v>12428000</v>
      </c>
      <c r="U160" s="433"/>
      <c r="V160" s="433">
        <v>1.4162458641442139</v>
      </c>
      <c r="W160" s="451">
        <v>0</v>
      </c>
      <c r="X160" s="416">
        <v>0</v>
      </c>
      <c r="Z160" s="430" t="s">
        <v>1568</v>
      </c>
      <c r="AA160" s="430">
        <v>520964</v>
      </c>
      <c r="AB160" s="430" t="s">
        <v>2255</v>
      </c>
      <c r="AC160" s="430">
        <v>521090</v>
      </c>
      <c r="AD160" s="430" t="s">
        <v>2258</v>
      </c>
      <c r="AE160" s="430" t="s">
        <v>2259</v>
      </c>
      <c r="AF160" s="250">
        <v>138</v>
      </c>
      <c r="AH160" s="250">
        <v>7.9</v>
      </c>
      <c r="AI160" s="250">
        <v>7.9</v>
      </c>
      <c r="AK160" s="250" t="s">
        <v>1840</v>
      </c>
      <c r="AL160" s="250" t="s">
        <v>1840</v>
      </c>
      <c r="AP160" s="460"/>
    </row>
    <row r="161" spans="2:42" hidden="1">
      <c r="B161" s="250">
        <v>210669</v>
      </c>
      <c r="C161" s="250">
        <v>51282</v>
      </c>
      <c r="D161" s="250">
        <v>72016</v>
      </c>
      <c r="E161" s="250">
        <v>0</v>
      </c>
      <c r="F161" s="250" t="s">
        <v>1834</v>
      </c>
      <c r="G161" s="250" t="s">
        <v>2251</v>
      </c>
      <c r="H161" s="250" t="s">
        <v>2260</v>
      </c>
      <c r="I161" s="250" t="s">
        <v>1215</v>
      </c>
      <c r="J161" s="250"/>
      <c r="K161" s="250"/>
      <c r="L161" s="415">
        <v>44409</v>
      </c>
      <c r="M161" s="436"/>
      <c r="N161" s="415">
        <v>43617</v>
      </c>
      <c r="O161" s="415">
        <v>44679</v>
      </c>
      <c r="P161" s="430" t="s">
        <v>2245</v>
      </c>
      <c r="Q161" s="416">
        <v>8600000</v>
      </c>
      <c r="R161" s="431">
        <v>2018</v>
      </c>
      <c r="S161" s="416">
        <v>9261259.3320000004</v>
      </c>
      <c r="T161" s="416">
        <v>8600000</v>
      </c>
      <c r="U161" s="433"/>
      <c r="V161" s="433">
        <v>0.92859941523123302</v>
      </c>
      <c r="W161" s="451">
        <v>0</v>
      </c>
      <c r="X161" s="416">
        <v>0</v>
      </c>
      <c r="Z161" s="430" t="s">
        <v>1568</v>
      </c>
      <c r="AA161" s="430">
        <v>521016</v>
      </c>
      <c r="AB161" s="430" t="s">
        <v>1892</v>
      </c>
      <c r="AC161" s="430">
        <v>521090</v>
      </c>
      <c r="AD161" s="430" t="s">
        <v>2258</v>
      </c>
      <c r="AE161" s="430" t="s">
        <v>2261</v>
      </c>
      <c r="AF161" s="250">
        <v>138</v>
      </c>
      <c r="AH161" s="250">
        <v>13.5</v>
      </c>
      <c r="AI161" s="250">
        <v>13.5</v>
      </c>
      <c r="AK161" s="250" t="s">
        <v>1840</v>
      </c>
      <c r="AL161" s="250" t="s">
        <v>1840</v>
      </c>
      <c r="AP161" s="460"/>
    </row>
    <row r="162" spans="2:42" hidden="1">
      <c r="B162" s="250">
        <v>210483</v>
      </c>
      <c r="C162" s="250">
        <v>51282</v>
      </c>
      <c r="D162" s="250">
        <v>72018</v>
      </c>
      <c r="E162" s="250">
        <v>0</v>
      </c>
      <c r="F162" s="250" t="s">
        <v>1834</v>
      </c>
      <c r="G162" s="250" t="s">
        <v>2251</v>
      </c>
      <c r="H162" s="250" t="s">
        <v>2262</v>
      </c>
      <c r="I162" s="250" t="s">
        <v>1215</v>
      </c>
      <c r="J162" s="250"/>
      <c r="K162" s="250"/>
      <c r="L162" s="415">
        <v>46171</v>
      </c>
      <c r="M162" s="436"/>
      <c r="N162" s="415">
        <v>43617</v>
      </c>
      <c r="O162" s="415">
        <v>43216</v>
      </c>
      <c r="P162" s="430" t="s">
        <v>2245</v>
      </c>
      <c r="Q162" s="416">
        <v>8400000</v>
      </c>
      <c r="R162" s="431">
        <v>2018</v>
      </c>
      <c r="S162" s="416">
        <v>9272028.2760000005</v>
      </c>
      <c r="T162" s="416">
        <v>8400000</v>
      </c>
      <c r="U162" s="433"/>
      <c r="V162" s="433">
        <v>0.9059506453127214</v>
      </c>
      <c r="W162" s="451">
        <v>0</v>
      </c>
      <c r="X162" s="416">
        <v>0</v>
      </c>
      <c r="Z162" s="430" t="s">
        <v>1568</v>
      </c>
      <c r="AA162" s="430">
        <v>520839</v>
      </c>
      <c r="AB162" s="430" t="s">
        <v>2263</v>
      </c>
      <c r="AC162" s="430">
        <v>521090</v>
      </c>
      <c r="AD162" s="430" t="s">
        <v>2258</v>
      </c>
      <c r="AE162" s="430" t="s">
        <v>2264</v>
      </c>
      <c r="AF162" s="250">
        <v>138</v>
      </c>
      <c r="AH162" s="250">
        <v>16.8</v>
      </c>
      <c r="AI162" s="250">
        <v>16.8</v>
      </c>
      <c r="AK162" s="250" t="s">
        <v>1840</v>
      </c>
      <c r="AL162" s="250" t="s">
        <v>1840</v>
      </c>
      <c r="AP162" s="460"/>
    </row>
    <row r="163" spans="2:42" hidden="1">
      <c r="B163" s="250">
        <v>210483</v>
      </c>
      <c r="C163" s="250">
        <v>51282</v>
      </c>
      <c r="D163" s="250">
        <v>72019</v>
      </c>
      <c r="E163" s="250">
        <v>0</v>
      </c>
      <c r="F163" s="250" t="s">
        <v>1834</v>
      </c>
      <c r="G163" s="250" t="s">
        <v>2251</v>
      </c>
      <c r="H163" s="250" t="s">
        <v>2265</v>
      </c>
      <c r="I163" s="250" t="s">
        <v>1215</v>
      </c>
      <c r="J163" s="250"/>
      <c r="K163" s="250"/>
      <c r="L163" s="415">
        <v>44805</v>
      </c>
      <c r="M163" s="436"/>
      <c r="N163" s="415">
        <v>43983</v>
      </c>
      <c r="O163" s="415">
        <v>43216</v>
      </c>
      <c r="P163" s="430" t="s">
        <v>2245</v>
      </c>
      <c r="Q163" s="416">
        <v>1250000</v>
      </c>
      <c r="R163" s="431">
        <v>2018</v>
      </c>
      <c r="S163" s="416">
        <v>1379766.1125</v>
      </c>
      <c r="T163" s="416">
        <v>1250000</v>
      </c>
      <c r="U163" s="433"/>
      <c r="V163" s="433">
        <v>0.9059506453127214</v>
      </c>
      <c r="W163" s="451">
        <v>0</v>
      </c>
      <c r="X163" s="416">
        <v>0</v>
      </c>
      <c r="Z163" s="430" t="s">
        <v>1568</v>
      </c>
      <c r="AA163" s="430">
        <v>520839</v>
      </c>
      <c r="AB163" s="430" t="s">
        <v>2263</v>
      </c>
      <c r="AC163" s="430">
        <v>520865</v>
      </c>
      <c r="AD163" s="430" t="s">
        <v>2266</v>
      </c>
      <c r="AE163" s="430" t="s">
        <v>2267</v>
      </c>
      <c r="AF163" s="250">
        <v>138</v>
      </c>
      <c r="AI163" s="250">
        <v>9</v>
      </c>
      <c r="AK163" s="250" t="s">
        <v>1840</v>
      </c>
      <c r="AL163" s="250" t="s">
        <v>1840</v>
      </c>
      <c r="AP163" s="460"/>
    </row>
    <row r="164" spans="2:42" hidden="1">
      <c r="B164" s="250">
        <v>210483</v>
      </c>
      <c r="C164" s="250">
        <v>51282</v>
      </c>
      <c r="D164" s="250">
        <v>72020</v>
      </c>
      <c r="E164" s="250">
        <v>0</v>
      </c>
      <c r="F164" s="250" t="s">
        <v>1834</v>
      </c>
      <c r="G164" s="250" t="s">
        <v>2251</v>
      </c>
      <c r="H164" s="250" t="s">
        <v>2268</v>
      </c>
      <c r="I164" s="250" t="s">
        <v>1215</v>
      </c>
      <c r="J164" s="250"/>
      <c r="K164" s="250"/>
      <c r="L164" s="415">
        <v>45261</v>
      </c>
      <c r="M164" s="436"/>
      <c r="N164" s="415">
        <v>43983</v>
      </c>
      <c r="O164" s="415">
        <v>43216</v>
      </c>
      <c r="P164" s="430" t="s">
        <v>2245</v>
      </c>
      <c r="Q164" s="416">
        <v>4550000</v>
      </c>
      <c r="R164" s="431">
        <v>2018</v>
      </c>
      <c r="S164" s="416">
        <v>5022348.6495000003</v>
      </c>
      <c r="T164" s="416">
        <v>4550000</v>
      </c>
      <c r="U164" s="433"/>
      <c r="V164" s="433">
        <v>0.9059506453127214</v>
      </c>
      <c r="W164" s="451">
        <v>0</v>
      </c>
      <c r="X164" s="416">
        <v>0</v>
      </c>
      <c r="Z164" s="430" t="s">
        <v>1568</v>
      </c>
      <c r="AA164" s="430">
        <v>520839</v>
      </c>
      <c r="AB164" s="430" t="s">
        <v>2263</v>
      </c>
      <c r="AC164" s="430">
        <v>520502</v>
      </c>
      <c r="AE164" s="430" t="s">
        <v>2269</v>
      </c>
      <c r="AF164" s="250">
        <v>138</v>
      </c>
      <c r="AH164" s="250">
        <v>9.1</v>
      </c>
      <c r="AI164" s="250">
        <v>9.1</v>
      </c>
      <c r="AK164" s="250" t="s">
        <v>1840</v>
      </c>
      <c r="AL164" s="250" t="s">
        <v>1840</v>
      </c>
      <c r="AP164" s="460"/>
    </row>
    <row r="165" spans="2:42" hidden="1">
      <c r="B165" s="250">
        <v>210483</v>
      </c>
      <c r="C165" s="250">
        <v>51282</v>
      </c>
      <c r="D165" s="250">
        <v>72021</v>
      </c>
      <c r="E165" s="250">
        <v>0</v>
      </c>
      <c r="F165" s="250" t="s">
        <v>1834</v>
      </c>
      <c r="G165" s="250" t="s">
        <v>2251</v>
      </c>
      <c r="H165" s="250" t="s">
        <v>2270</v>
      </c>
      <c r="I165" s="250" t="s">
        <v>1215</v>
      </c>
      <c r="J165" s="250"/>
      <c r="K165" s="250"/>
      <c r="L165" s="415">
        <v>44866</v>
      </c>
      <c r="M165" s="436"/>
      <c r="N165" s="415">
        <v>43617</v>
      </c>
      <c r="O165" s="415">
        <v>43216</v>
      </c>
      <c r="P165" s="430" t="s">
        <v>2245</v>
      </c>
      <c r="Q165" s="416">
        <v>4000000</v>
      </c>
      <c r="R165" s="431">
        <v>2018</v>
      </c>
      <c r="S165" s="416">
        <v>4415251.5599999996</v>
      </c>
      <c r="T165" s="416">
        <v>4000000</v>
      </c>
      <c r="U165" s="433"/>
      <c r="V165" s="433">
        <v>0.90595064531272151</v>
      </c>
      <c r="W165" s="451">
        <v>0</v>
      </c>
      <c r="X165" s="416">
        <v>0</v>
      </c>
      <c r="Z165" s="430" t="s">
        <v>1568</v>
      </c>
      <c r="AA165" s="430">
        <v>520839</v>
      </c>
      <c r="AB165" s="430" t="s">
        <v>2263</v>
      </c>
      <c r="AE165" s="430" t="s">
        <v>2271</v>
      </c>
      <c r="AF165" s="250">
        <v>138</v>
      </c>
      <c r="AK165" s="250" t="s">
        <v>1840</v>
      </c>
      <c r="AL165" s="250" t="s">
        <v>1840</v>
      </c>
      <c r="AP165" s="460"/>
    </row>
    <row r="166" spans="2:42" hidden="1">
      <c r="B166" s="250">
        <v>210483</v>
      </c>
      <c r="C166" s="250">
        <v>51282</v>
      </c>
      <c r="D166" s="250">
        <v>72022</v>
      </c>
      <c r="E166" s="250">
        <v>0</v>
      </c>
      <c r="F166" s="250" t="s">
        <v>1834</v>
      </c>
      <c r="G166" s="250" t="s">
        <v>2251</v>
      </c>
      <c r="H166" s="250" t="s">
        <v>2272</v>
      </c>
      <c r="I166" s="250" t="s">
        <v>1215</v>
      </c>
      <c r="J166" s="250"/>
      <c r="K166" s="250"/>
      <c r="L166" s="415">
        <v>45231</v>
      </c>
      <c r="M166" s="436"/>
      <c r="N166" s="415">
        <v>43617</v>
      </c>
      <c r="O166" s="415">
        <v>43216</v>
      </c>
      <c r="P166" s="430" t="s">
        <v>2245</v>
      </c>
      <c r="Q166" s="416">
        <v>5650000</v>
      </c>
      <c r="R166" s="431">
        <v>2018</v>
      </c>
      <c r="S166" s="416">
        <v>6236542.8284999998</v>
      </c>
      <c r="T166" s="416">
        <v>5650000</v>
      </c>
      <c r="U166" s="433"/>
      <c r="V166" s="433">
        <v>0.90595064531272151</v>
      </c>
      <c r="W166" s="451">
        <v>0</v>
      </c>
      <c r="X166" s="416">
        <v>0</v>
      </c>
      <c r="Z166" s="430" t="s">
        <v>1568</v>
      </c>
      <c r="AA166" s="430">
        <v>520502</v>
      </c>
      <c r="AC166" s="430">
        <v>520899</v>
      </c>
      <c r="AD166" s="430" t="s">
        <v>2273</v>
      </c>
      <c r="AE166" s="430" t="s">
        <v>2274</v>
      </c>
      <c r="AF166" s="250">
        <v>138</v>
      </c>
      <c r="AH166" s="250">
        <v>3.3</v>
      </c>
      <c r="AI166" s="250">
        <v>3.3</v>
      </c>
      <c r="AK166" s="250" t="s">
        <v>1840</v>
      </c>
      <c r="AL166" s="250" t="s">
        <v>1840</v>
      </c>
      <c r="AP166" s="460"/>
    </row>
    <row r="167" spans="2:42" hidden="1">
      <c r="B167" s="250">
        <v>210483</v>
      </c>
      <c r="C167" s="250">
        <v>51282</v>
      </c>
      <c r="D167" s="250">
        <v>72023</v>
      </c>
      <c r="E167" s="250">
        <v>0</v>
      </c>
      <c r="F167" s="250" t="s">
        <v>1834</v>
      </c>
      <c r="G167" s="250" t="s">
        <v>2251</v>
      </c>
      <c r="H167" s="250" t="s">
        <v>2275</v>
      </c>
      <c r="I167" s="250" t="s">
        <v>1215</v>
      </c>
      <c r="J167" s="250"/>
      <c r="K167" s="250"/>
      <c r="L167" s="415">
        <v>44713</v>
      </c>
      <c r="M167" s="436"/>
      <c r="N167" s="415">
        <v>43617</v>
      </c>
      <c r="O167" s="415">
        <v>43216</v>
      </c>
      <c r="P167" s="430" t="s">
        <v>2245</v>
      </c>
      <c r="Q167" s="416">
        <v>4000000</v>
      </c>
      <c r="R167" s="431">
        <v>2018</v>
      </c>
      <c r="S167" s="416">
        <v>4415251.5599999996</v>
      </c>
      <c r="T167" s="416">
        <v>3500000</v>
      </c>
      <c r="U167" s="433"/>
      <c r="V167" s="433">
        <v>0.79270681464863135</v>
      </c>
      <c r="W167" s="451">
        <v>0</v>
      </c>
      <c r="X167" s="416">
        <v>0</v>
      </c>
      <c r="Z167" s="430" t="s">
        <v>1568</v>
      </c>
      <c r="AA167" s="430">
        <v>520892</v>
      </c>
      <c r="AB167" s="430" t="s">
        <v>2276</v>
      </c>
      <c r="AC167" s="430">
        <v>520899</v>
      </c>
      <c r="AD167" s="430" t="s">
        <v>2273</v>
      </c>
      <c r="AE167" s="430" t="s">
        <v>2277</v>
      </c>
      <c r="AF167" s="250">
        <v>138</v>
      </c>
      <c r="AK167" s="250" t="s">
        <v>1840</v>
      </c>
      <c r="AL167" s="250" t="s">
        <v>1840</v>
      </c>
      <c r="AP167" s="460"/>
    </row>
    <row r="168" spans="2:42" hidden="1">
      <c r="B168" s="250">
        <v>210483</v>
      </c>
      <c r="C168" s="250">
        <v>51282</v>
      </c>
      <c r="D168" s="250">
        <v>72024</v>
      </c>
      <c r="E168" s="250">
        <v>0</v>
      </c>
      <c r="F168" s="250" t="s">
        <v>1834</v>
      </c>
      <c r="G168" s="250" t="s">
        <v>2251</v>
      </c>
      <c r="H168" s="250" t="s">
        <v>2278</v>
      </c>
      <c r="I168" s="250" t="s">
        <v>1215</v>
      </c>
      <c r="J168" s="250"/>
      <c r="K168" s="250"/>
      <c r="L168" s="415">
        <v>44682</v>
      </c>
      <c r="M168" s="436"/>
      <c r="N168" s="415">
        <v>43617</v>
      </c>
      <c r="O168" s="415">
        <v>43216</v>
      </c>
      <c r="P168" s="430" t="s">
        <v>2245</v>
      </c>
      <c r="Q168" s="416">
        <v>4000000</v>
      </c>
      <c r="R168" s="431">
        <v>2018</v>
      </c>
      <c r="S168" s="416">
        <v>4415251.5599999996</v>
      </c>
      <c r="T168" s="416">
        <v>11750000</v>
      </c>
      <c r="U168" s="433"/>
      <c r="V168" s="433">
        <v>2.6612300206061192</v>
      </c>
      <c r="W168" s="451">
        <v>0</v>
      </c>
      <c r="X168" s="416">
        <v>0</v>
      </c>
      <c r="Z168" s="430" t="s">
        <v>1568</v>
      </c>
      <c r="AA168" s="430">
        <v>520892</v>
      </c>
      <c r="AB168" s="430" t="s">
        <v>2276</v>
      </c>
      <c r="AC168" s="430">
        <v>520412</v>
      </c>
      <c r="AE168" s="430" t="s">
        <v>2279</v>
      </c>
      <c r="AF168" s="250">
        <v>138</v>
      </c>
      <c r="AH168" s="250">
        <v>21.3</v>
      </c>
      <c r="AI168" s="250">
        <v>21.3</v>
      </c>
      <c r="AK168" s="250" t="s">
        <v>1840</v>
      </c>
      <c r="AL168" s="250" t="s">
        <v>1840</v>
      </c>
      <c r="AP168" s="460"/>
    </row>
    <row r="169" spans="2:42" hidden="1">
      <c r="B169" s="250">
        <v>210483</v>
      </c>
      <c r="C169" s="250">
        <v>51282</v>
      </c>
      <c r="D169" s="250">
        <v>72025</v>
      </c>
      <c r="E169" s="250">
        <v>0</v>
      </c>
      <c r="F169" s="250" t="s">
        <v>1834</v>
      </c>
      <c r="G169" s="250" t="s">
        <v>2251</v>
      </c>
      <c r="H169" s="250" t="s">
        <v>2280</v>
      </c>
      <c r="I169" s="250" t="s">
        <v>1215</v>
      </c>
      <c r="J169" s="250"/>
      <c r="K169" s="250"/>
      <c r="L169" s="415">
        <v>44925</v>
      </c>
      <c r="M169" s="436"/>
      <c r="N169" s="415">
        <v>43617</v>
      </c>
      <c r="O169" s="415">
        <v>43216</v>
      </c>
      <c r="P169" s="430" t="s">
        <v>2245</v>
      </c>
      <c r="Q169" s="416">
        <v>10650000</v>
      </c>
      <c r="R169" s="431">
        <v>2018</v>
      </c>
      <c r="S169" s="416">
        <v>11755607.2785</v>
      </c>
      <c r="T169" s="416">
        <v>1172000</v>
      </c>
      <c r="U169" s="433"/>
      <c r="V169" s="433">
        <v>9.9697103878545495E-2</v>
      </c>
      <c r="W169" s="451">
        <v>0</v>
      </c>
      <c r="X169" s="416">
        <v>0</v>
      </c>
      <c r="Z169" s="430" t="s">
        <v>1568</v>
      </c>
      <c r="AA169" s="430">
        <v>520412</v>
      </c>
      <c r="AC169" s="430">
        <v>521005</v>
      </c>
      <c r="AD169" s="430" t="s">
        <v>2154</v>
      </c>
      <c r="AE169" s="430" t="s">
        <v>2281</v>
      </c>
      <c r="AF169" s="250">
        <v>138</v>
      </c>
      <c r="AH169" s="250">
        <v>2.1</v>
      </c>
      <c r="AI169" s="250">
        <v>2.1</v>
      </c>
      <c r="AK169" s="250" t="s">
        <v>1840</v>
      </c>
      <c r="AL169" s="250" t="s">
        <v>1840</v>
      </c>
      <c r="AP169" s="460"/>
    </row>
    <row r="170" spans="2:42" hidden="1">
      <c r="B170" s="250">
        <v>210483</v>
      </c>
      <c r="C170" s="250">
        <v>51282</v>
      </c>
      <c r="D170" s="250">
        <v>72026</v>
      </c>
      <c r="E170" s="250">
        <v>0</v>
      </c>
      <c r="F170" s="250" t="s">
        <v>1834</v>
      </c>
      <c r="G170" s="250" t="s">
        <v>2251</v>
      </c>
      <c r="H170" s="250" t="s">
        <v>2282</v>
      </c>
      <c r="I170" s="250" t="s">
        <v>1215</v>
      </c>
      <c r="J170" s="250"/>
      <c r="K170" s="250"/>
      <c r="L170" s="415">
        <v>44925</v>
      </c>
      <c r="M170" s="436"/>
      <c r="N170" s="415">
        <v>43617</v>
      </c>
      <c r="O170" s="415">
        <v>43216</v>
      </c>
      <c r="P170" s="430" t="s">
        <v>2245</v>
      </c>
      <c r="Q170" s="416">
        <v>1050000</v>
      </c>
      <c r="R170" s="431">
        <v>2018</v>
      </c>
      <c r="S170" s="416">
        <v>1159003.5345000001</v>
      </c>
      <c r="T170" s="416">
        <v>10380000</v>
      </c>
      <c r="U170" s="433"/>
      <c r="V170" s="433">
        <v>8.9559692365200458</v>
      </c>
      <c r="W170" s="451">
        <v>0</v>
      </c>
      <c r="X170" s="416">
        <v>0</v>
      </c>
      <c r="Z170" s="430" t="s">
        <v>1568</v>
      </c>
      <c r="AA170" s="430">
        <v>521005</v>
      </c>
      <c r="AB170" s="430" t="s">
        <v>2154</v>
      </c>
      <c r="AC170" s="430">
        <v>521059</v>
      </c>
      <c r="AD170" s="430" t="s">
        <v>2155</v>
      </c>
      <c r="AE170" s="430" t="s">
        <v>2283</v>
      </c>
      <c r="AF170" s="250">
        <v>138</v>
      </c>
      <c r="AH170" s="250">
        <v>10</v>
      </c>
      <c r="AI170" s="250">
        <v>10</v>
      </c>
      <c r="AK170" s="250" t="s">
        <v>1840</v>
      </c>
      <c r="AL170" s="250" t="s">
        <v>1840</v>
      </c>
      <c r="AP170" s="460"/>
    </row>
    <row r="171" spans="2:42" hidden="1">
      <c r="B171" s="250">
        <v>210483</v>
      </c>
      <c r="C171" s="250">
        <v>51282</v>
      </c>
      <c r="D171" s="250">
        <v>72027</v>
      </c>
      <c r="E171" s="250">
        <v>0</v>
      </c>
      <c r="F171" s="250" t="s">
        <v>1834</v>
      </c>
      <c r="G171" s="250" t="s">
        <v>2251</v>
      </c>
      <c r="H171" s="250" t="s">
        <v>2284</v>
      </c>
      <c r="I171" s="250" t="s">
        <v>1215</v>
      </c>
      <c r="J171" s="250"/>
      <c r="K171" s="250"/>
      <c r="L171" s="415">
        <v>45292</v>
      </c>
      <c r="M171" s="436"/>
      <c r="N171" s="415">
        <v>43983</v>
      </c>
      <c r="O171" s="415">
        <v>43216</v>
      </c>
      <c r="P171" s="430" t="s">
        <v>2245</v>
      </c>
      <c r="Q171" s="416">
        <v>5000000</v>
      </c>
      <c r="R171" s="431">
        <v>2018</v>
      </c>
      <c r="S171" s="416">
        <v>5519064.4500000002</v>
      </c>
      <c r="T171" s="416">
        <v>5300000</v>
      </c>
      <c r="U171" s="433"/>
      <c r="V171" s="433">
        <v>0.9603076840314847</v>
      </c>
      <c r="W171" s="451">
        <v>0</v>
      </c>
      <c r="X171" s="416">
        <v>0</v>
      </c>
      <c r="Z171" s="430" t="s">
        <v>1568</v>
      </c>
      <c r="AA171" s="430">
        <v>520859</v>
      </c>
      <c r="AB171" s="430" t="s">
        <v>2285</v>
      </c>
      <c r="AC171" s="430">
        <v>520899</v>
      </c>
      <c r="AD171" s="430" t="s">
        <v>2273</v>
      </c>
      <c r="AE171" s="430" t="s">
        <v>2286</v>
      </c>
      <c r="AF171" s="250">
        <v>138</v>
      </c>
      <c r="AH171" s="250">
        <v>10.6</v>
      </c>
      <c r="AI171" s="250">
        <v>10.6</v>
      </c>
      <c r="AK171" s="250" t="s">
        <v>1840</v>
      </c>
      <c r="AL171" s="250" t="s">
        <v>1840</v>
      </c>
      <c r="AP171" s="460"/>
    </row>
    <row r="172" spans="2:42" hidden="1">
      <c r="B172" s="250">
        <v>210483</v>
      </c>
      <c r="C172" s="250">
        <v>51282</v>
      </c>
      <c r="D172" s="250">
        <v>72030</v>
      </c>
      <c r="E172" s="250">
        <v>0</v>
      </c>
      <c r="F172" s="250" t="s">
        <v>1834</v>
      </c>
      <c r="G172" s="250" t="s">
        <v>2251</v>
      </c>
      <c r="H172" s="250" t="s">
        <v>2287</v>
      </c>
      <c r="I172" s="250" t="s">
        <v>1215</v>
      </c>
      <c r="J172" s="250"/>
      <c r="K172" s="250"/>
      <c r="L172" s="415">
        <v>44957</v>
      </c>
      <c r="M172" s="436"/>
      <c r="N172" s="415">
        <v>43252</v>
      </c>
      <c r="O172" s="415">
        <v>43216</v>
      </c>
      <c r="P172" s="430" t="s">
        <v>2245</v>
      </c>
      <c r="Q172" s="416">
        <v>4000000</v>
      </c>
      <c r="R172" s="431">
        <v>2018</v>
      </c>
      <c r="S172" s="416">
        <v>4415251.5599999996</v>
      </c>
      <c r="T172" s="416">
        <v>4975000</v>
      </c>
      <c r="U172" s="433"/>
      <c r="V172" s="433">
        <v>1.1267761151076974</v>
      </c>
      <c r="W172" s="451">
        <v>0</v>
      </c>
      <c r="X172" s="416">
        <v>0</v>
      </c>
      <c r="Z172" s="430" t="s">
        <v>1568</v>
      </c>
      <c r="AE172" s="430" t="s">
        <v>2288</v>
      </c>
      <c r="AF172" s="250">
        <v>138</v>
      </c>
      <c r="AK172" s="250" t="s">
        <v>1840</v>
      </c>
      <c r="AL172" s="250" t="s">
        <v>1840</v>
      </c>
      <c r="AP172" s="460"/>
    </row>
    <row r="173" spans="2:42" hidden="1">
      <c r="B173" s="250">
        <v>210483</v>
      </c>
      <c r="C173" s="250">
        <v>51282</v>
      </c>
      <c r="D173" s="250">
        <v>72031</v>
      </c>
      <c r="E173" s="250">
        <v>0</v>
      </c>
      <c r="F173" s="250" t="s">
        <v>1834</v>
      </c>
      <c r="G173" s="250" t="s">
        <v>2251</v>
      </c>
      <c r="H173" s="250" t="s">
        <v>2289</v>
      </c>
      <c r="I173" s="250" t="s">
        <v>1215</v>
      </c>
      <c r="J173" s="250"/>
      <c r="K173" s="250"/>
      <c r="L173" s="415">
        <v>44866</v>
      </c>
      <c r="M173" s="436"/>
      <c r="N173" s="415">
        <v>43617</v>
      </c>
      <c r="O173" s="415">
        <v>43216</v>
      </c>
      <c r="P173" s="430" t="s">
        <v>2245</v>
      </c>
      <c r="Q173" s="416">
        <v>4250000</v>
      </c>
      <c r="R173" s="431">
        <v>2018</v>
      </c>
      <c r="S173" s="416">
        <v>4691204.7824999997</v>
      </c>
      <c r="T173" s="416">
        <v>4250000</v>
      </c>
      <c r="U173" s="433"/>
      <c r="V173" s="433">
        <v>0.90595064531272151</v>
      </c>
      <c r="W173" s="451">
        <v>0</v>
      </c>
      <c r="X173" s="416">
        <v>0</v>
      </c>
      <c r="Z173" s="430" t="s">
        <v>1568</v>
      </c>
      <c r="AA173" s="430">
        <v>520865</v>
      </c>
      <c r="AB173" s="430" t="s">
        <v>2266</v>
      </c>
      <c r="AE173" s="430" t="s">
        <v>2290</v>
      </c>
      <c r="AF173" s="250">
        <v>138</v>
      </c>
      <c r="AG173" s="250">
        <v>8.5</v>
      </c>
      <c r="AK173" s="250" t="s">
        <v>1840</v>
      </c>
      <c r="AL173" s="250" t="s">
        <v>1840</v>
      </c>
      <c r="AP173" s="460"/>
    </row>
    <row r="174" spans="2:42" hidden="1">
      <c r="B174" s="250">
        <v>210496</v>
      </c>
      <c r="C174" s="250">
        <v>51316</v>
      </c>
      <c r="D174" s="250">
        <v>72095</v>
      </c>
      <c r="E174" s="250">
        <v>0</v>
      </c>
      <c r="F174" s="250" t="s">
        <v>2027</v>
      </c>
      <c r="G174" s="250" t="s">
        <v>2291</v>
      </c>
      <c r="H174" s="250" t="s">
        <v>2292</v>
      </c>
      <c r="I174" s="250" t="s">
        <v>1215</v>
      </c>
      <c r="J174" s="250"/>
      <c r="K174" s="250"/>
      <c r="L174" s="415">
        <v>44631</v>
      </c>
      <c r="M174" s="436"/>
      <c r="N174" s="415">
        <v>44713</v>
      </c>
      <c r="O174" s="415">
        <v>43329</v>
      </c>
      <c r="P174" s="430" t="s">
        <v>1572</v>
      </c>
      <c r="Q174" s="416">
        <v>232952</v>
      </c>
      <c r="R174" s="431">
        <v>2018</v>
      </c>
      <c r="S174" s="416">
        <v>257135.42035100001</v>
      </c>
      <c r="T174" s="416">
        <v>232952</v>
      </c>
      <c r="U174" s="433"/>
      <c r="V174" s="433">
        <v>0.90595064531370795</v>
      </c>
      <c r="W174" s="451">
        <v>0</v>
      </c>
      <c r="X174" s="416">
        <v>0</v>
      </c>
      <c r="Z174" s="430" t="s">
        <v>1568</v>
      </c>
      <c r="AA174" s="430">
        <v>526160</v>
      </c>
      <c r="AB174" s="430" t="s">
        <v>2293</v>
      </c>
      <c r="AC174" s="430">
        <v>526192</v>
      </c>
      <c r="AD174" s="430" t="s">
        <v>2294</v>
      </c>
      <c r="AE174" s="430" t="s">
        <v>2295</v>
      </c>
      <c r="AF174" s="250">
        <v>115</v>
      </c>
      <c r="AK174" s="250" t="s">
        <v>1840</v>
      </c>
      <c r="AL174" s="250" t="s">
        <v>1840</v>
      </c>
      <c r="AP174" s="460"/>
    </row>
    <row r="175" spans="2:42" hidden="1">
      <c r="B175" s="250">
        <v>210489</v>
      </c>
      <c r="C175" s="250">
        <v>51327</v>
      </c>
      <c r="D175" s="250">
        <v>82111</v>
      </c>
      <c r="E175" s="250">
        <v>0</v>
      </c>
      <c r="F175" s="250" t="s">
        <v>1834</v>
      </c>
      <c r="G175" s="250" t="s">
        <v>2296</v>
      </c>
      <c r="H175" s="250" t="s">
        <v>2297</v>
      </c>
      <c r="I175" s="250" t="s">
        <v>1215</v>
      </c>
      <c r="J175" s="250"/>
      <c r="K175" s="250"/>
      <c r="L175" s="415">
        <v>45352</v>
      </c>
      <c r="M175" s="436"/>
      <c r="N175" s="415">
        <v>43465</v>
      </c>
      <c r="O175" s="415">
        <v>43290</v>
      </c>
      <c r="P175" s="430" t="s">
        <v>2298</v>
      </c>
      <c r="Q175" s="416">
        <v>10000000</v>
      </c>
      <c r="R175" s="431">
        <v>2018</v>
      </c>
      <c r="S175" s="416">
        <v>11038128.9</v>
      </c>
      <c r="T175" s="416">
        <v>10000000</v>
      </c>
      <c r="U175" s="433"/>
      <c r="V175" s="433">
        <v>0.9059506453127214</v>
      </c>
      <c r="W175" s="451">
        <v>0</v>
      </c>
      <c r="X175" s="416">
        <v>0</v>
      </c>
      <c r="Z175" s="430" t="s">
        <v>1568</v>
      </c>
      <c r="AA175" s="430">
        <v>520859</v>
      </c>
      <c r="AB175" s="430" t="s">
        <v>2285</v>
      </c>
      <c r="AC175" s="430">
        <v>520509</v>
      </c>
      <c r="AE175" s="430" t="s">
        <v>2299</v>
      </c>
      <c r="AF175" s="250">
        <v>138</v>
      </c>
      <c r="AK175" s="250" t="s">
        <v>1840</v>
      </c>
      <c r="AL175" s="250" t="s">
        <v>1840</v>
      </c>
      <c r="AP175" s="460"/>
    </row>
    <row r="176" spans="2:42" hidden="1">
      <c r="B176" s="250">
        <v>210489</v>
      </c>
      <c r="C176" s="250">
        <v>51327</v>
      </c>
      <c r="D176" s="250">
        <v>82112</v>
      </c>
      <c r="E176" s="250">
        <v>0</v>
      </c>
      <c r="F176" s="250" t="s">
        <v>1834</v>
      </c>
      <c r="G176" s="250" t="s">
        <v>2296</v>
      </c>
      <c r="H176" s="250" t="s">
        <v>2300</v>
      </c>
      <c r="I176" s="250" t="s">
        <v>1215</v>
      </c>
      <c r="J176" s="250"/>
      <c r="K176" s="250"/>
      <c r="L176" s="415">
        <v>45323</v>
      </c>
      <c r="M176" s="436"/>
      <c r="N176" s="415">
        <v>43465</v>
      </c>
      <c r="O176" s="415">
        <v>43290</v>
      </c>
      <c r="P176" s="430" t="s">
        <v>2298</v>
      </c>
      <c r="Q176" s="416">
        <v>6900000</v>
      </c>
      <c r="R176" s="431">
        <v>2018</v>
      </c>
      <c r="S176" s="416">
        <v>7616308.9409999996</v>
      </c>
      <c r="T176" s="416">
        <v>6900000</v>
      </c>
      <c r="U176" s="433"/>
      <c r="V176" s="433">
        <v>0.90595064531272151</v>
      </c>
      <c r="W176" s="451">
        <v>0</v>
      </c>
      <c r="X176" s="416">
        <v>0</v>
      </c>
      <c r="Z176" s="430" t="s">
        <v>1568</v>
      </c>
      <c r="AA176" s="430">
        <v>520509</v>
      </c>
      <c r="AE176" s="430" t="s">
        <v>2301</v>
      </c>
      <c r="AF176" s="250">
        <v>138</v>
      </c>
      <c r="AK176" s="250" t="s">
        <v>1840</v>
      </c>
      <c r="AL176" s="250" t="s">
        <v>1840</v>
      </c>
      <c r="AP176" s="460"/>
    </row>
    <row r="177" spans="1:42" hidden="1">
      <c r="B177" s="250">
        <v>210489</v>
      </c>
      <c r="C177" s="250">
        <v>51327</v>
      </c>
      <c r="D177" s="250">
        <v>82113</v>
      </c>
      <c r="E177" s="250">
        <v>0</v>
      </c>
      <c r="F177" s="250" t="s">
        <v>1834</v>
      </c>
      <c r="G177" s="250" t="s">
        <v>2296</v>
      </c>
      <c r="H177" s="250" t="s">
        <v>2302</v>
      </c>
      <c r="I177" s="250" t="s">
        <v>1215</v>
      </c>
      <c r="J177" s="250"/>
      <c r="K177" s="250"/>
      <c r="L177" s="415">
        <v>44757</v>
      </c>
      <c r="M177" s="436"/>
      <c r="N177" s="415">
        <v>43465</v>
      </c>
      <c r="O177" s="415">
        <v>43290</v>
      </c>
      <c r="P177" s="430" t="s">
        <v>2298</v>
      </c>
      <c r="Q177" s="416">
        <v>7600000</v>
      </c>
      <c r="R177" s="431">
        <v>2018</v>
      </c>
      <c r="S177" s="416">
        <v>8388977.9639999997</v>
      </c>
      <c r="T177" s="416">
        <v>7019000</v>
      </c>
      <c r="U177" s="433"/>
      <c r="V177" s="433">
        <v>0.83669310255920948</v>
      </c>
      <c r="W177" s="451">
        <v>0</v>
      </c>
      <c r="X177" s="416">
        <v>0</v>
      </c>
      <c r="Z177" s="430" t="s">
        <v>1688</v>
      </c>
      <c r="AC177" s="430">
        <v>520828</v>
      </c>
      <c r="AD177" s="430" t="s">
        <v>2303</v>
      </c>
      <c r="AE177" s="430" t="s">
        <v>2304</v>
      </c>
      <c r="AF177" s="250">
        <v>138</v>
      </c>
      <c r="AK177" s="250" t="s">
        <v>1840</v>
      </c>
      <c r="AL177" s="250" t="s">
        <v>1840</v>
      </c>
      <c r="AP177" s="460"/>
    </row>
    <row r="178" spans="1:42" hidden="1">
      <c r="B178" s="250">
        <v>210489</v>
      </c>
      <c r="C178" s="250">
        <v>51327</v>
      </c>
      <c r="D178" s="250">
        <v>82114</v>
      </c>
      <c r="E178" s="250">
        <v>0</v>
      </c>
      <c r="F178" s="250" t="s">
        <v>1834</v>
      </c>
      <c r="G178" s="250" t="s">
        <v>2296</v>
      </c>
      <c r="H178" s="250" t="s">
        <v>2305</v>
      </c>
      <c r="I178" s="250" t="s">
        <v>1215</v>
      </c>
      <c r="J178" s="250"/>
      <c r="K178" s="250"/>
      <c r="L178" s="415">
        <v>45260</v>
      </c>
      <c r="M178" s="436"/>
      <c r="N178" s="415">
        <v>43465</v>
      </c>
      <c r="O178" s="415">
        <v>43290</v>
      </c>
      <c r="P178" s="430" t="s">
        <v>2298</v>
      </c>
      <c r="Q178" s="416">
        <v>300000</v>
      </c>
      <c r="R178" s="431">
        <v>2018</v>
      </c>
      <c r="S178" s="416">
        <v>331143.86700000003</v>
      </c>
      <c r="T178" s="416">
        <v>360000</v>
      </c>
      <c r="U178" s="433"/>
      <c r="V178" s="433">
        <v>1.0871407743752657</v>
      </c>
      <c r="W178" s="451">
        <v>0</v>
      </c>
      <c r="X178" s="416">
        <v>0</v>
      </c>
      <c r="Z178" s="430" t="s">
        <v>1688</v>
      </c>
      <c r="AA178" s="430">
        <v>520828</v>
      </c>
      <c r="AB178" s="430" t="s">
        <v>2303</v>
      </c>
      <c r="AC178" s="430">
        <v>521104</v>
      </c>
      <c r="AD178" s="430" t="s">
        <v>2306</v>
      </c>
      <c r="AE178" s="430" t="s">
        <v>2307</v>
      </c>
      <c r="AF178" s="250">
        <v>138</v>
      </c>
      <c r="AK178" s="250" t="s">
        <v>1840</v>
      </c>
      <c r="AL178" s="250" t="s">
        <v>1840</v>
      </c>
      <c r="AP178" s="460"/>
    </row>
    <row r="179" spans="1:42" hidden="1">
      <c r="B179" s="250">
        <v>210489</v>
      </c>
      <c r="C179" s="250">
        <v>51327</v>
      </c>
      <c r="D179" s="250">
        <v>82115</v>
      </c>
      <c r="E179" s="250">
        <v>0</v>
      </c>
      <c r="F179" s="250" t="s">
        <v>1834</v>
      </c>
      <c r="G179" s="250" t="s">
        <v>2296</v>
      </c>
      <c r="H179" s="250" t="s">
        <v>2308</v>
      </c>
      <c r="I179" s="250" t="s">
        <v>1215</v>
      </c>
      <c r="J179" s="250"/>
      <c r="K179" s="250"/>
      <c r="L179" s="415">
        <v>45323</v>
      </c>
      <c r="M179" s="436"/>
      <c r="N179" s="415">
        <v>43465</v>
      </c>
      <c r="O179" s="415">
        <v>43290</v>
      </c>
      <c r="P179" s="430" t="s">
        <v>2298</v>
      </c>
      <c r="Q179" s="416">
        <v>6300000</v>
      </c>
      <c r="R179" s="431">
        <v>2018</v>
      </c>
      <c r="S179" s="416">
        <v>6954021.2070000004</v>
      </c>
      <c r="T179" s="416">
        <v>6300000</v>
      </c>
      <c r="U179" s="433"/>
      <c r="V179" s="433">
        <v>0.9059506453127214</v>
      </c>
      <c r="W179" s="451">
        <v>0</v>
      </c>
      <c r="X179" s="416">
        <v>0</v>
      </c>
      <c r="Z179" s="430" t="s">
        <v>1568</v>
      </c>
      <c r="AA179" s="430">
        <v>520509</v>
      </c>
      <c r="AC179" s="430">
        <v>520814</v>
      </c>
      <c r="AD179" s="430" t="s">
        <v>1876</v>
      </c>
      <c r="AE179" s="430" t="s">
        <v>2309</v>
      </c>
      <c r="AF179" s="250">
        <v>138</v>
      </c>
      <c r="AK179" s="250" t="s">
        <v>1840</v>
      </c>
      <c r="AL179" s="250" t="s">
        <v>1840</v>
      </c>
      <c r="AP179" s="460"/>
    </row>
    <row r="180" spans="1:42" hidden="1">
      <c r="B180" s="250">
        <v>210496</v>
      </c>
      <c r="C180" s="250">
        <v>61346</v>
      </c>
      <c r="D180" s="250">
        <v>92151</v>
      </c>
      <c r="E180" s="250">
        <v>0</v>
      </c>
      <c r="F180" s="250" t="s">
        <v>2027</v>
      </c>
      <c r="G180" s="250" t="s">
        <v>2310</v>
      </c>
      <c r="H180" s="250" t="s">
        <v>2311</v>
      </c>
      <c r="I180" s="250" t="s">
        <v>1215</v>
      </c>
      <c r="J180" s="250"/>
      <c r="K180" s="250"/>
      <c r="L180" s="415">
        <v>44667</v>
      </c>
      <c r="M180" s="436"/>
      <c r="N180" s="415">
        <v>43617</v>
      </c>
      <c r="O180" s="415">
        <v>43329</v>
      </c>
      <c r="P180" s="430" t="s">
        <v>1572</v>
      </c>
      <c r="Q180" s="416">
        <v>13626695</v>
      </c>
      <c r="R180" s="431">
        <v>2021</v>
      </c>
      <c r="S180" s="416">
        <v>13967362.375</v>
      </c>
      <c r="T180" s="416">
        <v>20859497</v>
      </c>
      <c r="U180" s="433"/>
      <c r="V180" s="433">
        <v>1.4934456800044182</v>
      </c>
      <c r="W180" s="451">
        <v>0</v>
      </c>
      <c r="X180" s="416">
        <v>0</v>
      </c>
      <c r="Z180" s="430" t="s">
        <v>1568</v>
      </c>
      <c r="AE180" s="430" t="s">
        <v>2312</v>
      </c>
      <c r="AF180" s="250">
        <v>230</v>
      </c>
      <c r="AG180" s="250">
        <v>0.2</v>
      </c>
      <c r="AP180" s="460"/>
    </row>
    <row r="181" spans="1:42" hidden="1">
      <c r="B181" s="250">
        <v>210496</v>
      </c>
      <c r="C181" s="250">
        <v>61346</v>
      </c>
      <c r="D181" s="250">
        <v>92152</v>
      </c>
      <c r="E181" s="250">
        <v>0</v>
      </c>
      <c r="F181" s="250" t="s">
        <v>2027</v>
      </c>
      <c r="G181" s="250" t="s">
        <v>2310</v>
      </c>
      <c r="H181" s="250" t="s">
        <v>2313</v>
      </c>
      <c r="I181" s="250" t="s">
        <v>1215</v>
      </c>
      <c r="J181" s="250"/>
      <c r="K181" s="250"/>
      <c r="L181" s="415">
        <v>44667</v>
      </c>
      <c r="M181" s="436"/>
      <c r="N181" s="415">
        <v>43617</v>
      </c>
      <c r="O181" s="415">
        <v>43329</v>
      </c>
      <c r="P181" s="430" t="s">
        <v>1572</v>
      </c>
      <c r="Q181" s="416">
        <v>6531679</v>
      </c>
      <c r="R181" s="431">
        <v>2021</v>
      </c>
      <c r="S181" s="416">
        <v>6694970.9749999996</v>
      </c>
      <c r="T181" s="416">
        <v>81052</v>
      </c>
      <c r="U181" s="433"/>
      <c r="V181" s="433">
        <v>1.210640050609032E-2</v>
      </c>
      <c r="W181" s="451">
        <v>0</v>
      </c>
      <c r="X181" s="416">
        <v>0</v>
      </c>
      <c r="Z181" s="430" t="s">
        <v>1568</v>
      </c>
      <c r="AE181" s="430" t="s">
        <v>2314</v>
      </c>
      <c r="AF181" s="250" t="s">
        <v>1910</v>
      </c>
      <c r="AP181" s="460"/>
    </row>
    <row r="182" spans="1:42" hidden="1">
      <c r="B182" s="250">
        <v>210507</v>
      </c>
      <c r="C182" s="250">
        <v>61347</v>
      </c>
      <c r="D182" s="250">
        <v>92153</v>
      </c>
      <c r="E182" s="250">
        <v>0</v>
      </c>
      <c r="F182" s="250" t="s">
        <v>2027</v>
      </c>
      <c r="G182" s="250" t="s">
        <v>2315</v>
      </c>
      <c r="H182" s="250" t="s">
        <v>2316</v>
      </c>
      <c r="I182" s="250" t="s">
        <v>1215</v>
      </c>
      <c r="J182" s="250"/>
      <c r="K182" s="250"/>
      <c r="L182" s="415">
        <v>44515</v>
      </c>
      <c r="M182" s="436"/>
      <c r="N182" s="415">
        <v>43435</v>
      </c>
      <c r="O182" s="415">
        <v>43445</v>
      </c>
      <c r="P182" s="430" t="s">
        <v>2317</v>
      </c>
      <c r="Q182" s="416">
        <v>29927758</v>
      </c>
      <c r="R182" s="431">
        <v>2019</v>
      </c>
      <c r="S182" s="416">
        <v>31442850.748750001</v>
      </c>
      <c r="T182" s="416">
        <v>36646140</v>
      </c>
      <c r="U182" s="433"/>
      <c r="V182" s="433">
        <v>1.1654840171086223</v>
      </c>
      <c r="W182" s="451">
        <v>0</v>
      </c>
      <c r="X182" s="416">
        <v>0</v>
      </c>
      <c r="Z182" s="430" t="s">
        <v>1584</v>
      </c>
      <c r="AC182" s="430">
        <v>528027</v>
      </c>
      <c r="AD182" s="430" t="s">
        <v>2318</v>
      </c>
      <c r="AE182" s="430" t="s">
        <v>2319</v>
      </c>
      <c r="AF182" s="250">
        <v>345</v>
      </c>
      <c r="AG182" s="250">
        <v>21</v>
      </c>
      <c r="AP182" s="460"/>
    </row>
    <row r="183" spans="1:42" hidden="1">
      <c r="B183" s="250">
        <v>210507</v>
      </c>
      <c r="C183" s="250">
        <v>61347</v>
      </c>
      <c r="D183" s="250">
        <v>92154</v>
      </c>
      <c r="E183" s="250">
        <v>0</v>
      </c>
      <c r="F183" s="250" t="s">
        <v>2027</v>
      </c>
      <c r="G183" s="250" t="s">
        <v>2315</v>
      </c>
      <c r="H183" s="250" t="s">
        <v>2320</v>
      </c>
      <c r="I183" s="250" t="s">
        <v>1215</v>
      </c>
      <c r="J183" s="250"/>
      <c r="K183" s="250"/>
      <c r="L183" s="415">
        <v>44515</v>
      </c>
      <c r="M183" s="436"/>
      <c r="N183" s="415">
        <v>44531</v>
      </c>
      <c r="O183" s="415">
        <v>43445</v>
      </c>
      <c r="P183" s="430" t="s">
        <v>2317</v>
      </c>
      <c r="Q183" s="416">
        <v>30496976</v>
      </c>
      <c r="R183" s="431">
        <v>2019</v>
      </c>
      <c r="S183" s="416">
        <v>32040885.41</v>
      </c>
      <c r="T183" s="416">
        <v>32405135</v>
      </c>
      <c r="U183" s="433"/>
      <c r="V183" s="433">
        <v>1.011368274794501</v>
      </c>
      <c r="W183" s="451">
        <v>0</v>
      </c>
      <c r="X183" s="416">
        <v>0</v>
      </c>
      <c r="Z183" s="430" t="s">
        <v>1584</v>
      </c>
      <c r="AC183" s="430">
        <v>528223</v>
      </c>
      <c r="AE183" s="430" t="s">
        <v>2321</v>
      </c>
      <c r="AF183" s="250">
        <v>345</v>
      </c>
      <c r="AG183" s="250">
        <v>19</v>
      </c>
      <c r="AK183" s="250" t="s">
        <v>1840</v>
      </c>
      <c r="AL183" s="250" t="s">
        <v>1840</v>
      </c>
      <c r="AP183" s="460"/>
    </row>
    <row r="184" spans="1:42" hidden="1">
      <c r="B184" s="250">
        <v>210507</v>
      </c>
      <c r="C184" s="250">
        <v>61347</v>
      </c>
      <c r="D184" s="250">
        <v>102153</v>
      </c>
      <c r="E184" s="250">
        <v>0</v>
      </c>
      <c r="F184" s="250" t="s">
        <v>2027</v>
      </c>
      <c r="G184" s="250" t="s">
        <v>2315</v>
      </c>
      <c r="H184" s="250" t="s">
        <v>2322</v>
      </c>
      <c r="I184" s="250" t="s">
        <v>1215</v>
      </c>
      <c r="J184" s="250"/>
      <c r="K184" s="250"/>
      <c r="L184" s="415">
        <v>44515</v>
      </c>
      <c r="M184" s="436"/>
      <c r="N184" s="415">
        <v>43435</v>
      </c>
      <c r="O184" s="415">
        <v>43445</v>
      </c>
      <c r="P184" s="430" t="s">
        <v>2317</v>
      </c>
      <c r="Q184" s="416">
        <v>6205015</v>
      </c>
      <c r="R184" s="431">
        <v>2019</v>
      </c>
      <c r="S184" s="416">
        <v>6519143.8843750004</v>
      </c>
      <c r="T184" s="416">
        <v>5718715</v>
      </c>
      <c r="U184" s="433"/>
      <c r="V184" s="433">
        <v>0.87721871175547173</v>
      </c>
      <c r="W184" s="451">
        <v>0</v>
      </c>
      <c r="X184" s="416">
        <v>0</v>
      </c>
      <c r="Z184" s="430" t="s">
        <v>1584</v>
      </c>
      <c r="AC184" s="430">
        <v>528020</v>
      </c>
      <c r="AE184" s="430" t="s">
        <v>2323</v>
      </c>
      <c r="AF184" s="250" t="s">
        <v>2144</v>
      </c>
      <c r="AP184" s="460"/>
    </row>
    <row r="185" spans="1:42" hidden="1">
      <c r="B185" s="250">
        <v>210507</v>
      </c>
      <c r="C185" s="250">
        <v>61347</v>
      </c>
      <c r="D185" s="250">
        <v>102154</v>
      </c>
      <c r="E185" s="250">
        <v>0</v>
      </c>
      <c r="F185" s="250" t="s">
        <v>2027</v>
      </c>
      <c r="G185" s="250" t="s">
        <v>2315</v>
      </c>
      <c r="H185" s="250" t="s">
        <v>2324</v>
      </c>
      <c r="I185" s="250" t="s">
        <v>1215</v>
      </c>
      <c r="J185" s="250"/>
      <c r="K185" s="250"/>
      <c r="L185" s="415">
        <v>44515</v>
      </c>
      <c r="M185" s="436"/>
      <c r="N185" s="415">
        <v>44531</v>
      </c>
      <c r="O185" s="415">
        <v>43445</v>
      </c>
      <c r="P185" s="430" t="s">
        <v>2317</v>
      </c>
      <c r="Q185" s="416">
        <v>6122043</v>
      </c>
      <c r="R185" s="431">
        <v>2019</v>
      </c>
      <c r="S185" s="416">
        <v>6431971.4268749999</v>
      </c>
      <c r="T185" s="416">
        <v>5962651</v>
      </c>
      <c r="U185" s="433"/>
      <c r="V185" s="433">
        <v>0.92703319157886543</v>
      </c>
      <c r="W185" s="451">
        <v>0</v>
      </c>
      <c r="X185" s="416">
        <v>0</v>
      </c>
      <c r="Z185" s="430" t="s">
        <v>1584</v>
      </c>
      <c r="AC185" s="430">
        <v>528020</v>
      </c>
      <c r="AE185" s="430" t="s">
        <v>2325</v>
      </c>
      <c r="AF185" s="250" t="s">
        <v>2144</v>
      </c>
      <c r="AP185" s="460"/>
    </row>
    <row r="186" spans="1:42" hidden="1">
      <c r="B186" s="250">
        <v>210507</v>
      </c>
      <c r="C186" s="250">
        <v>61347</v>
      </c>
      <c r="D186" s="250">
        <v>102157</v>
      </c>
      <c r="E186" s="250">
        <v>0</v>
      </c>
      <c r="F186" s="250" t="s">
        <v>2027</v>
      </c>
      <c r="G186" s="250" t="s">
        <v>2315</v>
      </c>
      <c r="H186" s="250" t="s">
        <v>2326</v>
      </c>
      <c r="I186" s="250" t="s">
        <v>1215</v>
      </c>
      <c r="J186" s="250"/>
      <c r="K186" s="250"/>
      <c r="L186" s="415">
        <v>44515</v>
      </c>
      <c r="M186" s="436"/>
      <c r="N186" s="415">
        <v>43435</v>
      </c>
      <c r="O186" s="415">
        <v>43445</v>
      </c>
      <c r="P186" s="430" t="s">
        <v>2317</v>
      </c>
      <c r="Q186" s="416">
        <v>5153574</v>
      </c>
      <c r="R186" s="431">
        <v>2019</v>
      </c>
      <c r="S186" s="416">
        <v>5414473.6837499999</v>
      </c>
      <c r="T186" s="416">
        <v>6341420</v>
      </c>
      <c r="U186" s="433"/>
      <c r="V186" s="433">
        <v>1.1711978615819973</v>
      </c>
      <c r="W186" s="451">
        <v>0</v>
      </c>
      <c r="X186" s="416">
        <v>0</v>
      </c>
      <c r="Z186" s="430" t="s">
        <v>1584</v>
      </c>
      <c r="AE186" s="430" t="s">
        <v>2327</v>
      </c>
      <c r="AF186" s="250">
        <v>345</v>
      </c>
      <c r="AK186" s="250" t="s">
        <v>1840</v>
      </c>
      <c r="AL186" s="250" t="s">
        <v>1840</v>
      </c>
      <c r="AP186" s="460"/>
    </row>
    <row r="187" spans="1:42" hidden="1">
      <c r="B187" s="250">
        <v>210507</v>
      </c>
      <c r="C187" s="250">
        <v>61347</v>
      </c>
      <c r="D187" s="250">
        <v>102158</v>
      </c>
      <c r="E187" s="250">
        <v>0</v>
      </c>
      <c r="F187" s="250" t="s">
        <v>2027</v>
      </c>
      <c r="G187" s="250" t="s">
        <v>2315</v>
      </c>
      <c r="H187" s="250" t="s">
        <v>2328</v>
      </c>
      <c r="I187" s="250" t="s">
        <v>1215</v>
      </c>
      <c r="J187" s="250"/>
      <c r="K187" s="250"/>
      <c r="L187" s="415">
        <v>44150</v>
      </c>
      <c r="M187" s="436"/>
      <c r="N187" s="415">
        <v>43435</v>
      </c>
      <c r="O187" s="415">
        <v>43445</v>
      </c>
      <c r="P187" s="430" t="s">
        <v>2317</v>
      </c>
      <c r="Q187" s="416">
        <v>11741936</v>
      </c>
      <c r="R187" s="431">
        <v>2019</v>
      </c>
      <c r="S187" s="416">
        <v>12035484.4</v>
      </c>
      <c r="T187" s="416">
        <v>15137218</v>
      </c>
      <c r="U187" s="433"/>
      <c r="V187" s="433">
        <v>1.257715726007671</v>
      </c>
      <c r="W187" s="451">
        <v>0</v>
      </c>
      <c r="X187" s="416">
        <v>0</v>
      </c>
      <c r="Z187" s="430" t="s">
        <v>1584</v>
      </c>
      <c r="AE187" s="430" t="s">
        <v>2329</v>
      </c>
      <c r="AF187" s="250">
        <v>115</v>
      </c>
      <c r="AK187" s="250" t="s">
        <v>1840</v>
      </c>
      <c r="AL187" s="250" t="s">
        <v>1840</v>
      </c>
      <c r="AP187" s="460"/>
    </row>
    <row r="188" spans="1:42" hidden="1">
      <c r="B188" s="250">
        <v>210548</v>
      </c>
      <c r="C188" s="250">
        <v>71348</v>
      </c>
      <c r="D188" s="250">
        <v>102163</v>
      </c>
      <c r="E188" s="250">
        <v>0</v>
      </c>
      <c r="F188" s="250" t="s">
        <v>2330</v>
      </c>
      <c r="G188" s="250" t="s">
        <v>2331</v>
      </c>
      <c r="H188" s="250" t="s">
        <v>2332</v>
      </c>
      <c r="I188" s="250" t="s">
        <v>1215</v>
      </c>
      <c r="J188" s="250"/>
      <c r="K188" s="250"/>
      <c r="L188" s="415">
        <v>45077</v>
      </c>
      <c r="M188" s="436"/>
      <c r="N188" s="415">
        <v>44348</v>
      </c>
      <c r="O188" s="415">
        <v>43812</v>
      </c>
      <c r="P188" s="430" t="s">
        <v>2333</v>
      </c>
      <c r="Q188" s="416">
        <v>3647471</v>
      </c>
      <c r="R188" s="431">
        <v>2019</v>
      </c>
      <c r="S188" s="416">
        <v>3927927.3066219999</v>
      </c>
      <c r="T188" s="416">
        <v>3647471</v>
      </c>
      <c r="U188" s="433"/>
      <c r="V188" s="433">
        <v>0.92859941523123779</v>
      </c>
      <c r="W188" s="451">
        <v>0</v>
      </c>
      <c r="X188" s="416">
        <v>0</v>
      </c>
      <c r="Z188" s="430" t="s">
        <v>1568</v>
      </c>
      <c r="AA188" s="430">
        <v>646209</v>
      </c>
      <c r="AB188" s="430" t="s">
        <v>2334</v>
      </c>
      <c r="AC188" s="430">
        <v>646231</v>
      </c>
      <c r="AD188" s="430" t="s">
        <v>2335</v>
      </c>
      <c r="AE188" s="430" t="s">
        <v>2336</v>
      </c>
      <c r="AF188" s="250">
        <v>161</v>
      </c>
      <c r="AH188" s="250">
        <v>3.3</v>
      </c>
      <c r="AK188" s="250" t="s">
        <v>1840</v>
      </c>
      <c r="AL188" s="250" t="s">
        <v>1840</v>
      </c>
      <c r="AP188" s="460"/>
    </row>
    <row r="189" spans="1:42" hidden="1">
      <c r="B189" s="250">
        <v>210505</v>
      </c>
      <c r="C189" s="250">
        <v>71352</v>
      </c>
      <c r="D189" s="250">
        <v>102172</v>
      </c>
      <c r="E189" s="250">
        <v>0</v>
      </c>
      <c r="F189" s="250" t="s">
        <v>1834</v>
      </c>
      <c r="G189" s="250" t="s">
        <v>2337</v>
      </c>
      <c r="H189" s="250" t="s">
        <v>2338</v>
      </c>
      <c r="I189" s="250" t="s">
        <v>1215</v>
      </c>
      <c r="J189" s="250"/>
      <c r="K189" s="250"/>
      <c r="L189" s="415">
        <v>44166</v>
      </c>
      <c r="M189" s="436"/>
      <c r="N189" s="415">
        <v>43800</v>
      </c>
      <c r="O189" s="415">
        <v>43440</v>
      </c>
      <c r="P189" s="430" t="s">
        <v>2339</v>
      </c>
      <c r="Q189" s="416">
        <v>717209</v>
      </c>
      <c r="R189" s="431">
        <v>2019</v>
      </c>
      <c r="S189" s="416">
        <v>735139.22499999998</v>
      </c>
      <c r="T189" s="416">
        <v>717209</v>
      </c>
      <c r="U189" s="433"/>
      <c r="V189" s="433">
        <v>0.97560975609756095</v>
      </c>
      <c r="W189" s="451">
        <v>0</v>
      </c>
      <c r="X189" s="416">
        <v>0</v>
      </c>
      <c r="Z189" s="430" t="s">
        <v>1568</v>
      </c>
      <c r="AE189" s="430" t="s">
        <v>2340</v>
      </c>
      <c r="AF189" s="250">
        <v>69</v>
      </c>
      <c r="AP189" s="460"/>
    </row>
    <row r="190" spans="1:42" hidden="1">
      <c r="B190" s="250">
        <v>210540</v>
      </c>
      <c r="C190" s="250">
        <v>81498</v>
      </c>
      <c r="D190" s="250">
        <v>112358</v>
      </c>
      <c r="E190" s="250">
        <v>0</v>
      </c>
      <c r="F190" s="250" t="s">
        <v>1866</v>
      </c>
      <c r="G190" s="250" t="s">
        <v>2341</v>
      </c>
      <c r="H190" s="250" t="s">
        <v>2342</v>
      </c>
      <c r="I190" s="250" t="s">
        <v>1215</v>
      </c>
      <c r="J190" s="250"/>
      <c r="K190" s="250"/>
      <c r="L190" s="415">
        <v>44348</v>
      </c>
      <c r="M190" s="436"/>
      <c r="N190" s="415">
        <v>44348</v>
      </c>
      <c r="O190" s="415">
        <v>43787</v>
      </c>
      <c r="P190" s="430" t="s">
        <v>1578</v>
      </c>
      <c r="Q190" s="416">
        <v>271289</v>
      </c>
      <c r="R190" s="431">
        <v>2020</v>
      </c>
      <c r="S190" s="416">
        <v>278071.22499999998</v>
      </c>
      <c r="T190" s="416">
        <v>271289</v>
      </c>
      <c r="U190" s="433"/>
      <c r="V190" s="433">
        <v>0.97560975609756106</v>
      </c>
      <c r="W190" s="451">
        <v>0</v>
      </c>
      <c r="X190" s="416">
        <v>0</v>
      </c>
      <c r="Z190" s="430" t="s">
        <v>1563</v>
      </c>
      <c r="AA190" s="430">
        <v>514887</v>
      </c>
      <c r="AB190" s="430" t="s">
        <v>2343</v>
      </c>
      <c r="AE190" s="430" t="s">
        <v>2344</v>
      </c>
      <c r="AF190" s="250">
        <v>138</v>
      </c>
      <c r="AK190" s="250" t="s">
        <v>1840</v>
      </c>
      <c r="AL190" s="250" t="s">
        <v>1840</v>
      </c>
      <c r="AP190" s="460"/>
    </row>
    <row r="191" spans="1:42">
      <c r="A191" s="250" t="s">
        <v>482</v>
      </c>
      <c r="B191" s="250">
        <v>210544</v>
      </c>
      <c r="C191" s="250">
        <v>81571</v>
      </c>
      <c r="D191" s="250">
        <v>112488</v>
      </c>
      <c r="E191" s="430" t="s">
        <v>1594</v>
      </c>
      <c r="F191" s="250" t="s">
        <v>1219</v>
      </c>
      <c r="G191" s="430" t="s">
        <v>1668</v>
      </c>
      <c r="H191" s="430" t="s">
        <v>1597</v>
      </c>
      <c r="I191" s="430" t="s">
        <v>1215</v>
      </c>
      <c r="K191" s="443" t="s">
        <v>2783</v>
      </c>
      <c r="L191" s="415">
        <v>44713</v>
      </c>
      <c r="M191" s="436">
        <v>44705</v>
      </c>
      <c r="N191" s="415">
        <v>44348</v>
      </c>
      <c r="O191" s="415">
        <v>43787</v>
      </c>
      <c r="P191" s="430" t="s">
        <v>1578</v>
      </c>
      <c r="Q191" s="416">
        <v>9155167</v>
      </c>
      <c r="R191" s="431">
        <v>2020</v>
      </c>
      <c r="S191" s="416">
        <v>9618647.3293750007</v>
      </c>
      <c r="T191" s="416">
        <v>9155167</v>
      </c>
      <c r="U191" s="433">
        <v>8507034</v>
      </c>
      <c r="V191" s="475">
        <v>0.95181439619274233</v>
      </c>
      <c r="W191" s="475">
        <v>0.88443142873320935</v>
      </c>
      <c r="X191" s="416">
        <v>0</v>
      </c>
      <c r="Z191" s="462" t="s">
        <v>1563</v>
      </c>
      <c r="AA191" s="430">
        <v>510407</v>
      </c>
      <c r="AB191" s="430" t="s">
        <v>1669</v>
      </c>
      <c r="AC191" s="430">
        <v>510371</v>
      </c>
      <c r="AD191" s="430" t="s">
        <v>1670</v>
      </c>
      <c r="AE191" s="430" t="s">
        <v>2799</v>
      </c>
      <c r="AF191" s="437" t="s">
        <v>1599</v>
      </c>
      <c r="AG191" s="437"/>
      <c r="AH191" s="437"/>
      <c r="AK191" s="250" t="s">
        <v>1564</v>
      </c>
      <c r="AM191" s="250" t="s">
        <v>1564</v>
      </c>
      <c r="AN191" s="434" t="s">
        <v>1595</v>
      </c>
      <c r="AO191" t="s">
        <v>2800</v>
      </c>
      <c r="AP191" s="460"/>
    </row>
    <row r="192" spans="1:42">
      <c r="A192" s="450" t="s">
        <v>482</v>
      </c>
      <c r="B192" s="250">
        <v>210544</v>
      </c>
      <c r="C192" s="250">
        <v>81561</v>
      </c>
      <c r="D192" s="250">
        <v>112502</v>
      </c>
      <c r="E192" s="478" t="s">
        <v>2737</v>
      </c>
      <c r="F192" s="478" t="s">
        <v>1219</v>
      </c>
      <c r="G192" s="461" t="s">
        <v>1637</v>
      </c>
      <c r="H192" s="461" t="s">
        <v>1641</v>
      </c>
      <c r="I192" s="461" t="s">
        <v>1354</v>
      </c>
      <c r="J192" s="461" t="s">
        <v>2841</v>
      </c>
      <c r="K192" s="478" t="s">
        <v>2842</v>
      </c>
      <c r="L192" s="415">
        <v>45778</v>
      </c>
      <c r="M192" s="432">
        <v>45714</v>
      </c>
      <c r="N192" s="415">
        <v>46023</v>
      </c>
      <c r="O192" s="415">
        <v>43787</v>
      </c>
      <c r="P192" s="430" t="s">
        <v>1578</v>
      </c>
      <c r="Q192" s="416">
        <v>3165684</v>
      </c>
      <c r="R192" s="431">
        <v>2019</v>
      </c>
      <c r="S192" s="416">
        <v>3581681</v>
      </c>
      <c r="T192" s="416">
        <v>5329277</v>
      </c>
      <c r="U192" s="433">
        <v>5897123</v>
      </c>
      <c r="V192" s="475">
        <v>1.4879262000161377</v>
      </c>
      <c r="W192" s="475">
        <v>1.6464679573641539</v>
      </c>
      <c r="X192" s="416">
        <v>0</v>
      </c>
      <c r="Z192" s="462" t="s">
        <v>1591</v>
      </c>
      <c r="AE192" s="430" t="s">
        <v>1642</v>
      </c>
      <c r="AF192" s="437">
        <v>345</v>
      </c>
      <c r="AG192" s="437">
        <v>0.06</v>
      </c>
      <c r="AH192" s="437"/>
      <c r="AK192" s="250" t="s">
        <v>1564</v>
      </c>
      <c r="AL192" s="250" t="s">
        <v>1840</v>
      </c>
      <c r="AM192" s="250" t="s">
        <v>1564</v>
      </c>
      <c r="AO192" s="460" t="s">
        <v>2845</v>
      </c>
      <c r="AP192" s="460"/>
    </row>
    <row r="193" spans="1:42" hidden="1">
      <c r="B193" s="250">
        <v>210541</v>
      </c>
      <c r="C193" s="250">
        <v>81503</v>
      </c>
      <c r="D193" s="250">
        <v>112363</v>
      </c>
      <c r="E193" s="250">
        <v>0</v>
      </c>
      <c r="F193" s="250" t="s">
        <v>2027</v>
      </c>
      <c r="G193" s="250" t="s">
        <v>2346</v>
      </c>
      <c r="H193" s="250" t="s">
        <v>2347</v>
      </c>
      <c r="I193" s="250" t="s">
        <v>1215</v>
      </c>
      <c r="J193" s="250"/>
      <c r="K193" s="250"/>
      <c r="L193" s="415">
        <v>44346</v>
      </c>
      <c r="M193" s="436"/>
      <c r="N193" s="415">
        <v>44348</v>
      </c>
      <c r="O193" s="415">
        <v>43787</v>
      </c>
      <c r="P193" s="430" t="s">
        <v>1578</v>
      </c>
      <c r="Q193" s="416">
        <v>1658004</v>
      </c>
      <c r="R193" s="431">
        <v>2019</v>
      </c>
      <c r="S193" s="416">
        <v>1741940.4524999999</v>
      </c>
      <c r="T193" s="416">
        <v>257408</v>
      </c>
      <c r="U193" s="433"/>
      <c r="V193" s="433">
        <v>0.14777083776346828</v>
      </c>
      <c r="W193" s="451">
        <v>0</v>
      </c>
      <c r="Z193" s="430" t="s">
        <v>1584</v>
      </c>
      <c r="AA193" s="430">
        <v>525454</v>
      </c>
      <c r="AB193" s="430" t="s">
        <v>2348</v>
      </c>
      <c r="AE193" s="430" t="s">
        <v>2349</v>
      </c>
      <c r="AF193" s="250">
        <v>115</v>
      </c>
      <c r="AK193" s="250" t="s">
        <v>1840</v>
      </c>
      <c r="AL193" s="250" t="s">
        <v>1840</v>
      </c>
      <c r="AP193" s="460"/>
    </row>
    <row r="194" spans="1:42" hidden="1">
      <c r="B194" s="250">
        <v>210538</v>
      </c>
      <c r="C194" s="250">
        <v>81505</v>
      </c>
      <c r="D194" s="250">
        <v>112366</v>
      </c>
      <c r="E194" s="250">
        <v>0</v>
      </c>
      <c r="F194" s="250" t="s">
        <v>1905</v>
      </c>
      <c r="G194" s="250" t="s">
        <v>2350</v>
      </c>
      <c r="H194" s="250" t="s">
        <v>2351</v>
      </c>
      <c r="I194" s="250" t="s">
        <v>1215</v>
      </c>
      <c r="J194" s="250"/>
      <c r="K194" s="250"/>
      <c r="L194" s="415">
        <v>43862</v>
      </c>
      <c r="M194" s="436"/>
      <c r="N194" s="415">
        <v>44348</v>
      </c>
      <c r="O194" s="415">
        <v>43787</v>
      </c>
      <c r="P194" s="430" t="s">
        <v>1578</v>
      </c>
      <c r="Q194" s="416">
        <v>2600000</v>
      </c>
      <c r="R194" s="431">
        <v>2020</v>
      </c>
      <c r="S194" s="416">
        <v>2600000</v>
      </c>
      <c r="T194" s="416">
        <v>2555908</v>
      </c>
      <c r="U194" s="433"/>
      <c r="V194" s="433">
        <v>0.98304153846153841</v>
      </c>
      <c r="W194" s="451">
        <v>0</v>
      </c>
      <c r="X194" s="416">
        <v>2555908</v>
      </c>
      <c r="Y194" s="250" t="s">
        <v>1706</v>
      </c>
      <c r="Z194" s="430" t="s">
        <v>1563</v>
      </c>
      <c r="AA194" s="430">
        <v>640103</v>
      </c>
      <c r="AB194" s="430" t="s">
        <v>2352</v>
      </c>
      <c r="AE194" s="430" t="s">
        <v>2353</v>
      </c>
      <c r="AF194" s="250">
        <v>115</v>
      </c>
      <c r="AL194" s="250" t="s">
        <v>1564</v>
      </c>
      <c r="AP194" s="460"/>
    </row>
    <row r="195" spans="1:42" hidden="1">
      <c r="B195" s="250">
        <v>210538</v>
      </c>
      <c r="C195" s="250">
        <v>81506</v>
      </c>
      <c r="D195" s="250">
        <v>112367</v>
      </c>
      <c r="E195" s="250">
        <v>0</v>
      </c>
      <c r="F195" s="250" t="s">
        <v>1905</v>
      </c>
      <c r="G195" s="250" t="s">
        <v>2354</v>
      </c>
      <c r="H195" s="250" t="s">
        <v>2355</v>
      </c>
      <c r="I195" s="250" t="s">
        <v>1215</v>
      </c>
      <c r="J195" s="250"/>
      <c r="K195" s="250"/>
      <c r="L195" s="415">
        <v>44197</v>
      </c>
      <c r="M195" s="436"/>
      <c r="N195" s="415">
        <v>44348</v>
      </c>
      <c r="O195" s="415">
        <v>43787</v>
      </c>
      <c r="P195" s="430" t="s">
        <v>1578</v>
      </c>
      <c r="Q195" s="416">
        <v>550000</v>
      </c>
      <c r="R195" s="431">
        <v>2020</v>
      </c>
      <c r="S195" s="416">
        <v>563750</v>
      </c>
      <c r="T195" s="416">
        <v>434289</v>
      </c>
      <c r="U195" s="433"/>
      <c r="V195" s="433">
        <v>0.77035742793791573</v>
      </c>
      <c r="W195" s="451">
        <v>0</v>
      </c>
      <c r="X195" s="416">
        <v>434289</v>
      </c>
      <c r="Y195" s="250" t="s">
        <v>1706</v>
      </c>
      <c r="Z195" s="430" t="s">
        <v>1563</v>
      </c>
      <c r="AA195" s="430">
        <v>640215</v>
      </c>
      <c r="AB195" s="430" t="s">
        <v>2356</v>
      </c>
      <c r="AE195" s="430" t="s">
        <v>2357</v>
      </c>
      <c r="AF195" s="250">
        <v>115</v>
      </c>
      <c r="AL195" s="250" t="s">
        <v>1564</v>
      </c>
      <c r="AP195" s="460"/>
    </row>
    <row r="196" spans="1:42" hidden="1">
      <c r="B196" s="250">
        <v>210538</v>
      </c>
      <c r="C196" s="250">
        <v>81507</v>
      </c>
      <c r="D196" s="250">
        <v>112368</v>
      </c>
      <c r="E196" s="250">
        <v>0</v>
      </c>
      <c r="F196" s="250" t="s">
        <v>1905</v>
      </c>
      <c r="G196" s="250" t="s">
        <v>2358</v>
      </c>
      <c r="H196" s="250" t="s">
        <v>2359</v>
      </c>
      <c r="I196" s="250" t="s">
        <v>1215</v>
      </c>
      <c r="J196" s="250"/>
      <c r="K196" s="250"/>
      <c r="L196" s="415">
        <v>44743</v>
      </c>
      <c r="M196" s="436"/>
      <c r="N196" s="415">
        <v>44348</v>
      </c>
      <c r="O196" s="415">
        <v>43787</v>
      </c>
      <c r="P196" s="430" t="s">
        <v>1578</v>
      </c>
      <c r="Q196" s="416">
        <v>510000</v>
      </c>
      <c r="R196" s="431">
        <v>2020</v>
      </c>
      <c r="S196" s="416">
        <v>535818.75</v>
      </c>
      <c r="T196" s="416">
        <v>679553</v>
      </c>
      <c r="U196" s="433"/>
      <c r="V196" s="433">
        <v>1.2682516242666013</v>
      </c>
      <c r="W196" s="451">
        <v>0</v>
      </c>
      <c r="X196" s="416">
        <v>0</v>
      </c>
      <c r="Z196" s="430" t="s">
        <v>1568</v>
      </c>
      <c r="AA196" s="430">
        <v>640280</v>
      </c>
      <c r="AB196" s="430" t="s">
        <v>2360</v>
      </c>
      <c r="AE196" s="430" t="s">
        <v>2361</v>
      </c>
      <c r="AF196" s="250">
        <v>138</v>
      </c>
      <c r="AK196" s="250" t="s">
        <v>1840</v>
      </c>
      <c r="AL196" s="250" t="s">
        <v>1840</v>
      </c>
      <c r="AP196" s="460"/>
    </row>
    <row r="197" spans="1:42" hidden="1">
      <c r="B197" s="250">
        <v>210539</v>
      </c>
      <c r="C197" s="250">
        <v>81508</v>
      </c>
      <c r="D197" s="250">
        <v>112369</v>
      </c>
      <c r="E197" s="250" t="e">
        <v>#N/A</v>
      </c>
      <c r="F197" s="250" t="s">
        <v>2362</v>
      </c>
      <c r="G197" s="250" t="s">
        <v>2363</v>
      </c>
      <c r="H197" s="250" t="s">
        <v>2364</v>
      </c>
      <c r="I197" s="250" t="s">
        <v>1215</v>
      </c>
      <c r="J197" s="250"/>
      <c r="K197" s="250"/>
      <c r="L197" s="415">
        <v>44377</v>
      </c>
      <c r="M197" s="436"/>
      <c r="N197" s="415">
        <v>44348</v>
      </c>
      <c r="O197" s="415">
        <v>43787</v>
      </c>
      <c r="P197" s="430" t="s">
        <v>1578</v>
      </c>
      <c r="Q197" s="416">
        <v>311400</v>
      </c>
      <c r="R197" s="431">
        <v>2019</v>
      </c>
      <c r="S197" s="416">
        <v>327164.625</v>
      </c>
      <c r="T197" s="416">
        <v>259864</v>
      </c>
      <c r="U197" s="433"/>
      <c r="V197" s="433">
        <v>0.79429125321846761</v>
      </c>
      <c r="W197" s="451">
        <v>0</v>
      </c>
      <c r="X197" s="416">
        <v>0</v>
      </c>
      <c r="Z197" s="430" t="s">
        <v>1584</v>
      </c>
      <c r="AA197" s="430">
        <v>542978</v>
      </c>
      <c r="AB197" s="430" t="s">
        <v>2365</v>
      </c>
      <c r="AE197" s="430" t="s">
        <v>2366</v>
      </c>
      <c r="AF197" s="250">
        <v>161</v>
      </c>
      <c r="AJ197" s="250" t="s">
        <v>1564</v>
      </c>
      <c r="AK197" s="250" t="s">
        <v>1564</v>
      </c>
      <c r="AL197" s="250" t="s">
        <v>1564</v>
      </c>
      <c r="AP197" s="460"/>
    </row>
    <row r="198" spans="1:42" hidden="1">
      <c r="B198" s="250">
        <v>210539</v>
      </c>
      <c r="C198" s="250">
        <v>81509</v>
      </c>
      <c r="D198" s="250">
        <v>112370</v>
      </c>
      <c r="E198" s="250">
        <v>0</v>
      </c>
      <c r="F198" s="250" t="s">
        <v>2362</v>
      </c>
      <c r="G198" s="250" t="s">
        <v>2367</v>
      </c>
      <c r="H198" s="250" t="s">
        <v>2368</v>
      </c>
      <c r="I198" s="250" t="s">
        <v>1215</v>
      </c>
      <c r="J198" s="250"/>
      <c r="K198" s="250"/>
      <c r="L198" s="415">
        <v>44098</v>
      </c>
      <c r="M198" s="436"/>
      <c r="N198" s="415">
        <v>44348</v>
      </c>
      <c r="O198" s="415">
        <v>43787</v>
      </c>
      <c r="P198" s="430" t="s">
        <v>1578</v>
      </c>
      <c r="Q198" s="416">
        <v>468500</v>
      </c>
      <c r="R198" s="431">
        <v>2019</v>
      </c>
      <c r="S198" s="416">
        <v>480212.5</v>
      </c>
      <c r="T198" s="416">
        <v>400871</v>
      </c>
      <c r="U198" s="433"/>
      <c r="V198" s="433">
        <v>0.83477835333315975</v>
      </c>
      <c r="W198" s="451">
        <v>0</v>
      </c>
      <c r="X198" s="416">
        <v>400871</v>
      </c>
      <c r="Y198" s="250" t="s">
        <v>1706</v>
      </c>
      <c r="Z198" s="430" t="s">
        <v>1563</v>
      </c>
      <c r="AA198" s="430">
        <v>542997</v>
      </c>
      <c r="AB198" s="430" t="s">
        <v>2369</v>
      </c>
      <c r="AE198" s="430" t="s">
        <v>2370</v>
      </c>
      <c r="AF198" s="250">
        <v>161</v>
      </c>
      <c r="AJ198" s="250" t="s">
        <v>1564</v>
      </c>
      <c r="AL198" s="250" t="s">
        <v>1564</v>
      </c>
      <c r="AP198" s="460"/>
    </row>
    <row r="199" spans="1:42" hidden="1">
      <c r="B199" s="250">
        <v>210539</v>
      </c>
      <c r="C199" s="250">
        <v>81511</v>
      </c>
      <c r="D199" s="250">
        <v>112372</v>
      </c>
      <c r="E199" s="250">
        <v>0</v>
      </c>
      <c r="F199" s="250" t="s">
        <v>2362</v>
      </c>
      <c r="G199" s="250" t="s">
        <v>2371</v>
      </c>
      <c r="H199" s="250" t="s">
        <v>2372</v>
      </c>
      <c r="I199" s="250" t="s">
        <v>1215</v>
      </c>
      <c r="J199" s="250"/>
      <c r="K199" s="250"/>
      <c r="L199" s="415">
        <v>44561</v>
      </c>
      <c r="M199" s="436"/>
      <c r="N199" s="415">
        <v>44348</v>
      </c>
      <c r="O199" s="415">
        <v>43787</v>
      </c>
      <c r="P199" s="430" t="s">
        <v>1578</v>
      </c>
      <c r="Q199" s="416">
        <v>898600</v>
      </c>
      <c r="R199" s="431">
        <v>2019</v>
      </c>
      <c r="S199" s="416">
        <v>944091.625</v>
      </c>
      <c r="T199" s="416">
        <v>1348442</v>
      </c>
      <c r="U199" s="433"/>
      <c r="V199" s="433">
        <v>1.4282956911094302</v>
      </c>
      <c r="W199" s="451">
        <v>0</v>
      </c>
      <c r="X199" s="416">
        <v>0</v>
      </c>
      <c r="Z199" s="430" t="s">
        <v>1584</v>
      </c>
      <c r="AA199" s="430">
        <v>542993</v>
      </c>
      <c r="AB199" s="430" t="s">
        <v>2373</v>
      </c>
      <c r="AE199" s="430" t="s">
        <v>2374</v>
      </c>
      <c r="AF199" s="250">
        <v>161</v>
      </c>
      <c r="AJ199" s="250" t="s">
        <v>1564</v>
      </c>
      <c r="AP199" s="460"/>
    </row>
    <row r="200" spans="1:42" hidden="1">
      <c r="B200" s="250">
        <v>210545</v>
      </c>
      <c r="C200" s="250">
        <v>81513</v>
      </c>
      <c r="D200" s="250">
        <v>112377</v>
      </c>
      <c r="E200" s="250">
        <v>0</v>
      </c>
      <c r="F200" s="250" t="s">
        <v>1834</v>
      </c>
      <c r="G200" s="250" t="s">
        <v>2375</v>
      </c>
      <c r="H200" s="250" t="s">
        <v>2376</v>
      </c>
      <c r="I200" s="250" t="s">
        <v>1215</v>
      </c>
      <c r="J200" s="250"/>
      <c r="K200" s="250"/>
      <c r="L200" s="415">
        <v>46600</v>
      </c>
      <c r="M200" s="436"/>
      <c r="N200" s="415">
        <v>44348</v>
      </c>
      <c r="O200" s="415">
        <v>43787</v>
      </c>
      <c r="P200" s="430" t="s">
        <v>1578</v>
      </c>
      <c r="Q200" s="416">
        <v>828359</v>
      </c>
      <c r="R200" s="431">
        <v>2020</v>
      </c>
      <c r="S200" s="416">
        <v>870294.67437499994</v>
      </c>
      <c r="T200" s="416">
        <v>838500</v>
      </c>
      <c r="U200" s="433"/>
      <c r="V200" s="433">
        <v>0.96346677130038372</v>
      </c>
      <c r="W200" s="451">
        <v>0</v>
      </c>
      <c r="X200" s="416">
        <v>0</v>
      </c>
      <c r="Z200" s="430" t="s">
        <v>1568</v>
      </c>
      <c r="AA200" s="430">
        <v>520814</v>
      </c>
      <c r="AB200" s="430" t="s">
        <v>1876</v>
      </c>
      <c r="AE200" s="430" t="s">
        <v>2377</v>
      </c>
      <c r="AF200" s="250">
        <v>138</v>
      </c>
      <c r="AP200" s="460"/>
    </row>
    <row r="201" spans="1:42" hidden="1">
      <c r="B201" s="250">
        <v>210545</v>
      </c>
      <c r="C201" s="250">
        <v>81514</v>
      </c>
      <c r="D201" s="250">
        <v>112378</v>
      </c>
      <c r="E201" s="250">
        <v>0</v>
      </c>
      <c r="F201" s="250" t="s">
        <v>1834</v>
      </c>
      <c r="G201" s="250" t="s">
        <v>2378</v>
      </c>
      <c r="H201" s="250" t="s">
        <v>2379</v>
      </c>
      <c r="I201" s="250" t="s">
        <v>1215</v>
      </c>
      <c r="J201" s="250"/>
      <c r="K201" s="250"/>
      <c r="L201" s="415">
        <v>44348</v>
      </c>
      <c r="M201" s="436"/>
      <c r="N201" s="415">
        <v>44348</v>
      </c>
      <c r="O201" s="415">
        <v>43787</v>
      </c>
      <c r="P201" s="430" t="s">
        <v>1578</v>
      </c>
      <c r="Q201" s="416">
        <v>52400</v>
      </c>
      <c r="R201" s="431">
        <v>2020</v>
      </c>
      <c r="S201" s="416">
        <v>53710</v>
      </c>
      <c r="T201" s="416">
        <v>52400</v>
      </c>
      <c r="U201" s="433"/>
      <c r="V201" s="433">
        <v>0.97560975609756095</v>
      </c>
      <c r="W201" s="451">
        <v>0</v>
      </c>
      <c r="X201" s="416">
        <v>0</v>
      </c>
      <c r="Z201" s="430" t="s">
        <v>1568</v>
      </c>
      <c r="AA201" s="430">
        <v>521088</v>
      </c>
      <c r="AB201" s="430" t="s">
        <v>2380</v>
      </c>
      <c r="AE201" s="430" t="s">
        <v>2381</v>
      </c>
      <c r="AF201" s="250">
        <v>69</v>
      </c>
      <c r="AK201" s="250" t="s">
        <v>1840</v>
      </c>
      <c r="AL201" s="250" t="s">
        <v>1840</v>
      </c>
      <c r="AP201" s="460"/>
    </row>
    <row r="202" spans="1:42" hidden="1">
      <c r="B202" s="250">
        <v>210545</v>
      </c>
      <c r="C202" s="250">
        <v>81515</v>
      </c>
      <c r="D202" s="250">
        <v>112379</v>
      </c>
      <c r="E202" s="250">
        <v>0</v>
      </c>
      <c r="F202" s="250" t="s">
        <v>1834</v>
      </c>
      <c r="G202" s="250" t="s">
        <v>2382</v>
      </c>
      <c r="H202" s="250" t="s">
        <v>2383</v>
      </c>
      <c r="I202" s="250" t="s">
        <v>1215</v>
      </c>
      <c r="J202" s="250"/>
      <c r="K202" s="250"/>
      <c r="L202" s="415">
        <v>44924</v>
      </c>
      <c r="M202" s="436"/>
      <c r="N202" s="415">
        <v>44348</v>
      </c>
      <c r="O202" s="415">
        <v>43787</v>
      </c>
      <c r="P202" s="430" t="s">
        <v>1578</v>
      </c>
      <c r="Q202" s="416">
        <v>822500</v>
      </c>
      <c r="R202" s="431">
        <v>2020</v>
      </c>
      <c r="S202" s="416">
        <v>864139.0625</v>
      </c>
      <c r="T202" s="416">
        <v>4100000</v>
      </c>
      <c r="U202" s="433"/>
      <c r="V202" s="433">
        <v>4.744606716583883</v>
      </c>
      <c r="W202" s="451">
        <v>0</v>
      </c>
      <c r="X202" s="416">
        <v>0</v>
      </c>
      <c r="Z202" s="430" t="s">
        <v>1568</v>
      </c>
      <c r="AA202" s="430">
        <v>520999</v>
      </c>
      <c r="AB202" s="430" t="s">
        <v>1947</v>
      </c>
      <c r="AE202" s="430" t="s">
        <v>2384</v>
      </c>
      <c r="AK202" s="250" t="s">
        <v>1840</v>
      </c>
      <c r="AL202" s="250" t="s">
        <v>1840</v>
      </c>
      <c r="AP202" s="460"/>
    </row>
    <row r="203" spans="1:42" hidden="1">
      <c r="B203" s="250">
        <v>210545</v>
      </c>
      <c r="C203" s="250">
        <v>81515</v>
      </c>
      <c r="D203" s="250">
        <v>112380</v>
      </c>
      <c r="E203" s="250">
        <v>0</v>
      </c>
      <c r="F203" s="250" t="s">
        <v>1834</v>
      </c>
      <c r="G203" s="250" t="s">
        <v>2382</v>
      </c>
      <c r="H203" s="250" t="s">
        <v>2385</v>
      </c>
      <c r="I203" s="250" t="s">
        <v>1215</v>
      </c>
      <c r="J203" s="250"/>
      <c r="K203" s="250"/>
      <c r="L203" s="415">
        <v>44713</v>
      </c>
      <c r="M203" s="436"/>
      <c r="N203" s="415">
        <v>44348</v>
      </c>
      <c r="O203" s="415">
        <v>43787</v>
      </c>
      <c r="P203" s="430" t="s">
        <v>1578</v>
      </c>
      <c r="Q203" s="416">
        <v>128300</v>
      </c>
      <c r="R203" s="431">
        <v>2020</v>
      </c>
      <c r="S203" s="416">
        <v>134795.1875</v>
      </c>
      <c r="T203" s="416">
        <v>204000</v>
      </c>
      <c r="U203" s="433"/>
      <c r="V203" s="433">
        <v>1.5134071459339007</v>
      </c>
      <c r="W203" s="451">
        <v>0</v>
      </c>
      <c r="X203" s="416">
        <v>0</v>
      </c>
      <c r="Z203" s="430" t="s">
        <v>1568</v>
      </c>
      <c r="AA203" s="430">
        <v>520995</v>
      </c>
      <c r="AB203" s="430" t="s">
        <v>1947</v>
      </c>
      <c r="AE203" s="430" t="s">
        <v>2386</v>
      </c>
      <c r="AK203" s="250" t="s">
        <v>1840</v>
      </c>
      <c r="AL203" s="250" t="s">
        <v>1840</v>
      </c>
      <c r="AP203" s="460"/>
    </row>
    <row r="204" spans="1:42" hidden="1">
      <c r="B204" s="250">
        <v>210542</v>
      </c>
      <c r="C204" s="250">
        <v>81516</v>
      </c>
      <c r="D204" s="250">
        <v>112381</v>
      </c>
      <c r="E204" s="250">
        <v>0</v>
      </c>
      <c r="F204" s="250" t="s">
        <v>1869</v>
      </c>
      <c r="G204" s="250" t="s">
        <v>2387</v>
      </c>
      <c r="H204" s="250" t="s">
        <v>2388</v>
      </c>
      <c r="I204" s="250" t="s">
        <v>1215</v>
      </c>
      <c r="J204" s="250"/>
      <c r="K204" s="250"/>
      <c r="L204" s="415">
        <v>44713</v>
      </c>
      <c r="M204" s="436"/>
      <c r="N204" s="415">
        <v>44287</v>
      </c>
      <c r="O204" s="415">
        <v>43787</v>
      </c>
      <c r="P204" s="430" t="s">
        <v>1578</v>
      </c>
      <c r="Q204" s="416">
        <v>3067168.2</v>
      </c>
      <c r="R204" s="431">
        <v>2020</v>
      </c>
      <c r="S204" s="416">
        <v>3222443.5901250001</v>
      </c>
      <c r="T204" s="416">
        <v>3393918</v>
      </c>
      <c r="U204" s="433"/>
      <c r="V204" s="433">
        <v>1.0532125404461614</v>
      </c>
      <c r="W204" s="451">
        <v>0</v>
      </c>
      <c r="X204" s="416">
        <v>0</v>
      </c>
      <c r="Z204" s="430" t="s">
        <v>1568</v>
      </c>
      <c r="AA204" s="430">
        <v>533322</v>
      </c>
      <c r="AB204" s="430" t="s">
        <v>2389</v>
      </c>
      <c r="AC204" s="430">
        <v>533337</v>
      </c>
      <c r="AD204" s="430" t="s">
        <v>2390</v>
      </c>
      <c r="AE204" s="430" t="s">
        <v>2391</v>
      </c>
      <c r="AF204" s="250">
        <v>115</v>
      </c>
      <c r="AG204" s="250">
        <v>4</v>
      </c>
      <c r="AJ204" s="250" t="s">
        <v>1564</v>
      </c>
      <c r="AK204" s="250" t="s">
        <v>1564</v>
      </c>
      <c r="AP204" s="460"/>
    </row>
    <row r="205" spans="1:42" hidden="1">
      <c r="B205" s="250">
        <v>210605</v>
      </c>
      <c r="C205" s="250">
        <v>81516</v>
      </c>
      <c r="D205" s="250">
        <v>112383</v>
      </c>
      <c r="E205" s="250">
        <v>0</v>
      </c>
      <c r="F205" s="250" t="s">
        <v>1869</v>
      </c>
      <c r="G205" s="250" t="s">
        <v>2387</v>
      </c>
      <c r="H205" s="250" t="s">
        <v>2392</v>
      </c>
      <c r="I205" s="250" t="s">
        <v>1215</v>
      </c>
      <c r="J205" s="250"/>
      <c r="K205" s="250"/>
      <c r="L205" s="415">
        <v>44713</v>
      </c>
      <c r="M205" s="436"/>
      <c r="N205" s="415">
        <v>44287</v>
      </c>
      <c r="O205" s="415">
        <v>44257</v>
      </c>
      <c r="P205" s="430" t="s">
        <v>1578</v>
      </c>
      <c r="Q205" s="416">
        <v>9204123</v>
      </c>
      <c r="R205" s="431">
        <v>2020</v>
      </c>
      <c r="S205" s="416">
        <v>9670081.7268749997</v>
      </c>
      <c r="T205" s="416">
        <v>10675598</v>
      </c>
      <c r="U205" s="433"/>
      <c r="V205" s="433">
        <v>1.1039821897606592</v>
      </c>
      <c r="W205" s="451">
        <v>0</v>
      </c>
      <c r="X205" s="416">
        <v>0</v>
      </c>
      <c r="Z205" s="430" t="s">
        <v>1568</v>
      </c>
      <c r="AA205" s="430">
        <v>533338</v>
      </c>
      <c r="AB205" s="430" t="s">
        <v>2393</v>
      </c>
      <c r="AC205" s="430">
        <v>533338</v>
      </c>
      <c r="AD205" s="430" t="s">
        <v>2393</v>
      </c>
      <c r="AE205" s="430" t="s">
        <v>2394</v>
      </c>
      <c r="AF205" s="250">
        <v>115</v>
      </c>
      <c r="AG205" s="250">
        <v>2.2000000000000002</v>
      </c>
      <c r="AJ205" s="250" t="s">
        <v>1564</v>
      </c>
      <c r="AK205" s="250" t="s">
        <v>1564</v>
      </c>
      <c r="AP205" s="460"/>
    </row>
    <row r="206" spans="1:42">
      <c r="C206" s="250">
        <v>81657</v>
      </c>
      <c r="D206" s="250">
        <v>122665</v>
      </c>
      <c r="E206" s="430"/>
      <c r="F206" s="250" t="s">
        <v>1219</v>
      </c>
      <c r="G206" s="430" t="s">
        <v>2101</v>
      </c>
      <c r="H206" s="461" t="s">
        <v>1746</v>
      </c>
      <c r="I206" s="430" t="s">
        <v>1386</v>
      </c>
      <c r="K206" s="442" t="s">
        <v>2901</v>
      </c>
      <c r="L206" s="415"/>
      <c r="M206" s="436">
        <v>46003</v>
      </c>
      <c r="N206" s="415"/>
      <c r="P206" s="430" t="s">
        <v>1590</v>
      </c>
      <c r="T206" s="416">
        <v>1388819</v>
      </c>
      <c r="U206" s="433">
        <v>1085145</v>
      </c>
      <c r="V206" s="433" t="e">
        <v>#DIV/0!</v>
      </c>
      <c r="W206" s="475" t="e">
        <v>#DIV/0!</v>
      </c>
      <c r="X206" s="416">
        <v>0</v>
      </c>
      <c r="Z206" s="430" t="s">
        <v>1591</v>
      </c>
      <c r="AE206" s="430" t="s">
        <v>1747</v>
      </c>
      <c r="AF206" s="437">
        <v>345</v>
      </c>
      <c r="AG206" s="437">
        <v>0.18</v>
      </c>
      <c r="AH206" s="437"/>
      <c r="AK206" s="250" t="s">
        <v>1840</v>
      </c>
      <c r="AL206" s="250" t="s">
        <v>1840</v>
      </c>
      <c r="AM206" s="250" t="s">
        <v>1564</v>
      </c>
      <c r="AO206" t="s">
        <v>2802</v>
      </c>
      <c r="AP206" s="460" t="s">
        <v>2789</v>
      </c>
    </row>
    <row r="207" spans="1:42">
      <c r="A207" s="450"/>
      <c r="C207" s="250">
        <v>81657</v>
      </c>
      <c r="D207" s="250">
        <v>122666</v>
      </c>
      <c r="E207" s="430"/>
      <c r="F207" s="250" t="s">
        <v>1219</v>
      </c>
      <c r="G207" s="430" t="s">
        <v>2101</v>
      </c>
      <c r="H207" s="461" t="s">
        <v>1748</v>
      </c>
      <c r="I207" s="430" t="s">
        <v>1386</v>
      </c>
      <c r="K207" s="442" t="s">
        <v>2901</v>
      </c>
      <c r="L207" s="415"/>
      <c r="M207" s="436"/>
      <c r="N207" s="415"/>
      <c r="P207" s="430" t="s">
        <v>1590</v>
      </c>
      <c r="T207" s="416">
        <v>10361130</v>
      </c>
      <c r="U207" s="433">
        <v>10317599</v>
      </c>
      <c r="V207" s="433" t="e">
        <v>#DIV/0!</v>
      </c>
      <c r="W207" s="475" t="e">
        <v>#DIV/0!</v>
      </c>
      <c r="X207" s="416">
        <v>0</v>
      </c>
      <c r="Z207" s="430" t="s">
        <v>1591</v>
      </c>
      <c r="AE207" s="430" t="s">
        <v>1749</v>
      </c>
      <c r="AF207" s="437">
        <v>345</v>
      </c>
      <c r="AG207" s="437"/>
      <c r="AH207" s="437"/>
      <c r="AK207" s="250" t="s">
        <v>1840</v>
      </c>
      <c r="AL207" s="250" t="s">
        <v>1840</v>
      </c>
      <c r="AM207" s="250" t="s">
        <v>1564</v>
      </c>
      <c r="AO207" s="462" t="s">
        <v>2803</v>
      </c>
      <c r="AP207" s="460" t="s">
        <v>2789</v>
      </c>
    </row>
    <row r="208" spans="1:42" hidden="1">
      <c r="B208" s="250">
        <v>210545</v>
      </c>
      <c r="C208" s="250">
        <v>81525</v>
      </c>
      <c r="D208" s="250">
        <v>112395</v>
      </c>
      <c r="E208" s="250">
        <v>0</v>
      </c>
      <c r="F208" s="250" t="s">
        <v>1834</v>
      </c>
      <c r="G208" s="250" t="s">
        <v>2396</v>
      </c>
      <c r="H208" s="250" t="s">
        <v>2397</v>
      </c>
      <c r="I208" s="250" t="s">
        <v>1215</v>
      </c>
      <c r="J208" s="250"/>
      <c r="K208" s="250"/>
      <c r="L208" s="415">
        <v>45989</v>
      </c>
      <c r="M208" s="436"/>
      <c r="N208" s="415">
        <v>44348</v>
      </c>
      <c r="O208" s="415">
        <v>43787</v>
      </c>
      <c r="P208" s="430" t="s">
        <v>1578</v>
      </c>
      <c r="Q208" s="416">
        <v>400000</v>
      </c>
      <c r="R208" s="431">
        <v>2020</v>
      </c>
      <c r="S208" s="416">
        <v>420250</v>
      </c>
      <c r="T208" s="416">
        <v>400000</v>
      </c>
      <c r="U208" s="433"/>
      <c r="V208" s="416">
        <v>0.95181439619274244</v>
      </c>
      <c r="W208" s="451">
        <v>0</v>
      </c>
      <c r="X208" s="416">
        <v>0</v>
      </c>
      <c r="Z208" s="430" t="s">
        <v>1568</v>
      </c>
      <c r="AA208" s="430">
        <v>520929</v>
      </c>
      <c r="AB208" s="430" t="s">
        <v>2398</v>
      </c>
      <c r="AE208" s="430" t="s">
        <v>2399</v>
      </c>
      <c r="AF208" s="250" t="s">
        <v>2400</v>
      </c>
      <c r="AP208" s="460"/>
    </row>
    <row r="209" spans="1:42" hidden="1">
      <c r="B209" s="250">
        <v>210642</v>
      </c>
      <c r="C209" s="250">
        <v>81529</v>
      </c>
      <c r="D209" s="250">
        <v>112399</v>
      </c>
      <c r="E209" s="250" t="e">
        <v>#N/A</v>
      </c>
      <c r="F209" s="250" t="s">
        <v>2027</v>
      </c>
      <c r="G209" s="250" t="s">
        <v>2401</v>
      </c>
      <c r="H209" s="250" t="s">
        <v>2402</v>
      </c>
      <c r="I209" s="250" t="s">
        <v>1215</v>
      </c>
      <c r="J209" s="250"/>
      <c r="K209" s="250"/>
      <c r="L209" s="420"/>
      <c r="M209" s="436"/>
      <c r="N209" s="415">
        <v>45078</v>
      </c>
      <c r="O209" s="415">
        <v>44631</v>
      </c>
      <c r="P209" s="430" t="s">
        <v>1897</v>
      </c>
      <c r="Q209" s="416">
        <v>231742</v>
      </c>
      <c r="R209" s="431">
        <v>2022</v>
      </c>
      <c r="S209" s="416">
        <v>231742</v>
      </c>
      <c r="T209" s="416">
        <v>231742</v>
      </c>
      <c r="U209" s="433"/>
      <c r="V209" s="416">
        <v>1</v>
      </c>
      <c r="W209" s="451">
        <v>0</v>
      </c>
      <c r="X209" s="416">
        <v>0</v>
      </c>
      <c r="Z209" s="430" t="s">
        <v>1591</v>
      </c>
      <c r="AA209" s="430">
        <v>526269</v>
      </c>
      <c r="AB209" s="430" t="s">
        <v>2403</v>
      </c>
      <c r="AC209" s="430">
        <v>526337</v>
      </c>
      <c r="AD209" s="430" t="s">
        <v>2404</v>
      </c>
      <c r="AE209" s="430" t="s">
        <v>2405</v>
      </c>
      <c r="AF209" s="250">
        <v>230</v>
      </c>
      <c r="AK209" s="250" t="s">
        <v>1840</v>
      </c>
      <c r="AL209" s="250" t="s">
        <v>1840</v>
      </c>
      <c r="AP209" s="460"/>
    </row>
    <row r="210" spans="1:42" hidden="1">
      <c r="B210" s="250">
        <v>210642</v>
      </c>
      <c r="C210" s="250">
        <v>81529</v>
      </c>
      <c r="D210" s="250">
        <v>112401</v>
      </c>
      <c r="E210" s="250" t="e">
        <v>#N/A</v>
      </c>
      <c r="F210" s="250" t="s">
        <v>2027</v>
      </c>
      <c r="G210" s="250" t="s">
        <v>2401</v>
      </c>
      <c r="H210" s="250" t="s">
        <v>2406</v>
      </c>
      <c r="I210" s="250" t="s">
        <v>1215</v>
      </c>
      <c r="J210" s="250"/>
      <c r="K210" s="250"/>
      <c r="L210" s="415">
        <v>44713</v>
      </c>
      <c r="M210" s="436"/>
      <c r="N210" s="415">
        <v>45078</v>
      </c>
      <c r="O210" s="415">
        <v>44631</v>
      </c>
      <c r="P210" s="430" t="s">
        <v>1897</v>
      </c>
      <c r="R210" s="431">
        <v>2022</v>
      </c>
      <c r="S210" s="416">
        <v>0</v>
      </c>
      <c r="U210" s="433"/>
      <c r="V210" s="416" t="e">
        <v>#DIV/0!</v>
      </c>
      <c r="W210" s="451" t="e">
        <v>#DIV/0!</v>
      </c>
      <c r="X210" s="416">
        <v>0</v>
      </c>
      <c r="Z210" s="430" t="s">
        <v>1568</v>
      </c>
      <c r="AA210" s="430">
        <v>526269</v>
      </c>
      <c r="AB210" s="430" t="s">
        <v>2403</v>
      </c>
      <c r="AC210" s="430">
        <v>526337</v>
      </c>
      <c r="AD210" s="430" t="s">
        <v>2404</v>
      </c>
      <c r="AE210" s="430" t="s">
        <v>2405</v>
      </c>
      <c r="AF210" s="250">
        <v>230</v>
      </c>
      <c r="AK210" s="250" t="s">
        <v>1840</v>
      </c>
      <c r="AL210" s="250" t="s">
        <v>1840</v>
      </c>
      <c r="AP210" s="460"/>
    </row>
    <row r="211" spans="1:42" hidden="1">
      <c r="B211" s="250">
        <v>210540</v>
      </c>
      <c r="C211" s="250">
        <v>81532</v>
      </c>
      <c r="D211" s="250">
        <v>112402</v>
      </c>
      <c r="E211" s="250">
        <v>0</v>
      </c>
      <c r="F211" s="250" t="s">
        <v>1866</v>
      </c>
      <c r="G211" s="250" t="s">
        <v>2407</v>
      </c>
      <c r="H211" s="250" t="s">
        <v>2408</v>
      </c>
      <c r="I211" s="250" t="s">
        <v>1215</v>
      </c>
      <c r="J211" s="250"/>
      <c r="K211" s="250"/>
      <c r="L211" s="415">
        <v>44713</v>
      </c>
      <c r="M211" s="436"/>
      <c r="N211" s="415">
        <v>44713</v>
      </c>
      <c r="O211" s="415">
        <v>43787</v>
      </c>
      <c r="P211" s="430" t="s">
        <v>1578</v>
      </c>
      <c r="Q211" s="416">
        <v>16602</v>
      </c>
      <c r="R211" s="431">
        <v>2020</v>
      </c>
      <c r="S211" s="416">
        <v>17442.47625</v>
      </c>
      <c r="T211" s="416">
        <v>16602</v>
      </c>
      <c r="U211" s="433"/>
      <c r="V211" s="416">
        <v>0.95181439619274244</v>
      </c>
      <c r="W211" s="451">
        <v>0</v>
      </c>
      <c r="X211" s="416">
        <v>0</v>
      </c>
      <c r="Z211" s="430" t="s">
        <v>1568</v>
      </c>
      <c r="AA211" s="430">
        <v>514777</v>
      </c>
      <c r="AB211" s="430" t="s">
        <v>2409</v>
      </c>
      <c r="AC211" s="430">
        <v>520855</v>
      </c>
      <c r="AD211" s="430" t="s">
        <v>2187</v>
      </c>
      <c r="AE211" s="430" t="s">
        <v>2410</v>
      </c>
      <c r="AF211" s="250">
        <v>69</v>
      </c>
      <c r="AK211" s="250" t="s">
        <v>1840</v>
      </c>
      <c r="AL211" s="250" t="s">
        <v>1840</v>
      </c>
      <c r="AP211" s="460"/>
    </row>
    <row r="212" spans="1:42" hidden="1">
      <c r="B212" s="250">
        <v>210538</v>
      </c>
      <c r="C212" s="250">
        <v>81533</v>
      </c>
      <c r="D212" s="250">
        <v>112403</v>
      </c>
      <c r="E212" s="250">
        <v>0</v>
      </c>
      <c r="F212" s="250" t="s">
        <v>1905</v>
      </c>
      <c r="G212" s="250" t="s">
        <v>2411</v>
      </c>
      <c r="H212" s="250" t="s">
        <v>2412</v>
      </c>
      <c r="I212" s="250" t="s">
        <v>1215</v>
      </c>
      <c r="J212" s="250"/>
      <c r="K212" s="250"/>
      <c r="L212" s="415">
        <v>45444</v>
      </c>
      <c r="M212" s="436"/>
      <c r="N212" s="415">
        <v>44287</v>
      </c>
      <c r="O212" s="415">
        <v>43787</v>
      </c>
      <c r="P212" s="430" t="s">
        <v>1578</v>
      </c>
      <c r="Q212" s="416">
        <v>608900</v>
      </c>
      <c r="R212" s="431">
        <v>2020</v>
      </c>
      <c r="S212" s="416">
        <v>639725.5625</v>
      </c>
      <c r="T212" s="416">
        <v>608900</v>
      </c>
      <c r="U212" s="433"/>
      <c r="V212" s="416">
        <v>0.95181439619274244</v>
      </c>
      <c r="W212" s="451">
        <v>0</v>
      </c>
      <c r="X212" s="416">
        <v>0</v>
      </c>
      <c r="Z212" s="430" t="s">
        <v>1568</v>
      </c>
      <c r="AA212" s="430">
        <v>640171</v>
      </c>
      <c r="AB212" s="430" t="s">
        <v>2413</v>
      </c>
      <c r="AE212" s="430" t="s">
        <v>2414</v>
      </c>
      <c r="AF212" s="250">
        <v>115</v>
      </c>
      <c r="AK212" s="250" t="s">
        <v>1840</v>
      </c>
      <c r="AL212" s="250" t="s">
        <v>1840</v>
      </c>
      <c r="AP212" s="460"/>
    </row>
    <row r="213" spans="1:42" hidden="1">
      <c r="B213" s="250">
        <v>210538</v>
      </c>
      <c r="C213" s="250">
        <v>81533</v>
      </c>
      <c r="D213" s="250">
        <v>112404</v>
      </c>
      <c r="E213" s="250">
        <v>0</v>
      </c>
      <c r="F213" s="250" t="s">
        <v>1905</v>
      </c>
      <c r="G213" s="250" t="s">
        <v>2411</v>
      </c>
      <c r="H213" s="250" t="s">
        <v>2415</v>
      </c>
      <c r="I213" s="250" t="s">
        <v>1215</v>
      </c>
      <c r="J213" s="250"/>
      <c r="K213" s="250"/>
      <c r="L213" s="415">
        <v>45444</v>
      </c>
      <c r="M213" s="436"/>
      <c r="N213" s="415">
        <v>44287</v>
      </c>
      <c r="O213" s="415">
        <v>43787</v>
      </c>
      <c r="P213" s="430" t="s">
        <v>1578</v>
      </c>
      <c r="Q213" s="416">
        <v>3600000</v>
      </c>
      <c r="R213" s="431">
        <v>2020</v>
      </c>
      <c r="S213" s="416">
        <v>3782250</v>
      </c>
      <c r="T213" s="416">
        <v>2991100</v>
      </c>
      <c r="U213" s="433"/>
      <c r="V213" s="416">
        <v>0.79082556679225324</v>
      </c>
      <c r="W213" s="451">
        <v>0</v>
      </c>
      <c r="X213" s="416">
        <v>0</v>
      </c>
      <c r="Z213" s="430" t="s">
        <v>1568</v>
      </c>
      <c r="AA213" s="430">
        <v>640171</v>
      </c>
      <c r="AB213" s="430" t="s">
        <v>2413</v>
      </c>
      <c r="AE213" s="430" t="s">
        <v>2416</v>
      </c>
      <c r="AF213" s="250">
        <v>115</v>
      </c>
      <c r="AK213" s="250" t="s">
        <v>1840</v>
      </c>
      <c r="AL213" s="250" t="s">
        <v>1840</v>
      </c>
      <c r="AP213" s="460"/>
    </row>
    <row r="214" spans="1:42" ht="15" customHeight="1">
      <c r="A214" s="250" t="s">
        <v>2745</v>
      </c>
      <c r="B214" s="250">
        <v>210558</v>
      </c>
      <c r="C214" s="250">
        <v>81673</v>
      </c>
      <c r="D214" s="250">
        <v>122713</v>
      </c>
      <c r="E214" s="430" t="s">
        <v>1750</v>
      </c>
      <c r="F214" s="250" t="s">
        <v>1219</v>
      </c>
      <c r="G214" s="430" t="s">
        <v>1604</v>
      </c>
      <c r="H214" s="430" t="s">
        <v>1605</v>
      </c>
      <c r="I214" s="430" t="s">
        <v>1227</v>
      </c>
      <c r="K214" s="442" t="s">
        <v>1760</v>
      </c>
      <c r="L214" s="415">
        <v>44727</v>
      </c>
      <c r="M214" s="436">
        <v>44727</v>
      </c>
      <c r="N214" s="415">
        <v>44713</v>
      </c>
      <c r="O214" s="415">
        <v>43980</v>
      </c>
      <c r="P214" s="430" t="s">
        <v>1606</v>
      </c>
      <c r="Q214" s="416">
        <v>3160967</v>
      </c>
      <c r="R214" s="431">
        <v>2020</v>
      </c>
      <c r="S214" s="416">
        <v>3320991</v>
      </c>
      <c r="T214" s="416">
        <v>2752417</v>
      </c>
      <c r="U214" s="433">
        <v>3094683</v>
      </c>
      <c r="V214" s="475">
        <v>0.82879387508126334</v>
      </c>
      <c r="W214" s="475">
        <v>0.93185528054728239</v>
      </c>
      <c r="X214" s="416">
        <v>0</v>
      </c>
      <c r="Z214" s="462" t="s">
        <v>1563</v>
      </c>
      <c r="AA214" s="430">
        <v>510423</v>
      </c>
      <c r="AB214" s="430" t="s">
        <v>1671</v>
      </c>
      <c r="AC214" s="430">
        <v>512634</v>
      </c>
      <c r="AD214" s="430" t="s">
        <v>1672</v>
      </c>
      <c r="AE214" s="430" t="s">
        <v>1607</v>
      </c>
      <c r="AF214" s="437">
        <v>115</v>
      </c>
      <c r="AG214" s="437"/>
      <c r="AH214" s="437">
        <v>0.49</v>
      </c>
      <c r="AK214" s="250" t="s">
        <v>1564</v>
      </c>
      <c r="AL214" s="250" t="s">
        <v>1840</v>
      </c>
      <c r="AN214" s="434" t="s">
        <v>1618</v>
      </c>
      <c r="AO214" s="460" t="s">
        <v>2804</v>
      </c>
      <c r="AP214" s="460"/>
    </row>
    <row r="215" spans="1:42" hidden="1">
      <c r="B215" s="250">
        <v>210515</v>
      </c>
      <c r="C215" s="250">
        <v>81581</v>
      </c>
      <c r="D215" s="250">
        <v>112510</v>
      </c>
      <c r="E215" s="250">
        <v>0</v>
      </c>
      <c r="F215" s="250" t="s">
        <v>2027</v>
      </c>
      <c r="G215" s="250" t="s">
        <v>2417</v>
      </c>
      <c r="H215" s="250" t="s">
        <v>2418</v>
      </c>
      <c r="I215" s="250" t="s">
        <v>1215</v>
      </c>
      <c r="J215" s="250"/>
      <c r="K215" s="250"/>
      <c r="L215" s="415">
        <v>44713</v>
      </c>
      <c r="M215" s="436"/>
      <c r="N215" s="415">
        <v>44713</v>
      </c>
      <c r="O215" s="415">
        <v>43623</v>
      </c>
      <c r="P215" s="430" t="s">
        <v>2419</v>
      </c>
      <c r="Q215" s="416">
        <v>3165684</v>
      </c>
      <c r="R215" s="431">
        <v>2019</v>
      </c>
      <c r="S215" s="416">
        <v>3409095.4054840002</v>
      </c>
      <c r="T215" s="416">
        <v>0</v>
      </c>
      <c r="U215" s="433"/>
      <c r="V215" s="416">
        <v>0</v>
      </c>
      <c r="W215" s="451">
        <v>0</v>
      </c>
      <c r="X215" s="416">
        <v>0</v>
      </c>
      <c r="Z215" s="430" t="s">
        <v>1568</v>
      </c>
      <c r="AA215" s="430">
        <v>527891</v>
      </c>
      <c r="AB215" s="430" t="s">
        <v>2420</v>
      </c>
      <c r="AC215" s="430">
        <v>528435</v>
      </c>
      <c r="AD215" s="430" t="s">
        <v>2421</v>
      </c>
      <c r="AE215" s="430" t="s">
        <v>2422</v>
      </c>
      <c r="AG215" s="250">
        <v>3.5</v>
      </c>
      <c r="AK215" s="250" t="s">
        <v>1840</v>
      </c>
      <c r="AL215" s="250" t="s">
        <v>1840</v>
      </c>
      <c r="AP215" s="460"/>
    </row>
    <row r="216" spans="1:42" hidden="1">
      <c r="B216" s="250">
        <v>210515</v>
      </c>
      <c r="C216" s="250">
        <v>81581</v>
      </c>
      <c r="D216" s="250">
        <v>122510</v>
      </c>
      <c r="E216" s="250">
        <v>0</v>
      </c>
      <c r="F216" s="250" t="s">
        <v>2027</v>
      </c>
      <c r="G216" s="250" t="s">
        <v>2417</v>
      </c>
      <c r="H216" s="250" t="s">
        <v>2423</v>
      </c>
      <c r="I216" s="250" t="s">
        <v>1215</v>
      </c>
      <c r="J216" s="250"/>
      <c r="K216" s="250"/>
      <c r="L216" s="415">
        <v>44713</v>
      </c>
      <c r="M216" s="436"/>
      <c r="N216" s="415">
        <v>44713</v>
      </c>
      <c r="O216" s="415">
        <v>43623</v>
      </c>
      <c r="P216" s="430" t="s">
        <v>2419</v>
      </c>
      <c r="Q216" s="416">
        <v>3749224</v>
      </c>
      <c r="R216" s="431">
        <v>2019</v>
      </c>
      <c r="S216" s="416">
        <v>4037504.1578790001</v>
      </c>
      <c r="T216" s="416">
        <v>0</v>
      </c>
      <c r="U216" s="433"/>
      <c r="V216" s="416">
        <v>0</v>
      </c>
      <c r="W216" s="451">
        <v>0</v>
      </c>
      <c r="X216" s="416">
        <v>0</v>
      </c>
      <c r="Z216" s="430" t="s">
        <v>1568</v>
      </c>
      <c r="AA216" s="430">
        <v>527362</v>
      </c>
      <c r="AB216" s="430" t="s">
        <v>2424</v>
      </c>
      <c r="AE216" s="430" t="s">
        <v>2425</v>
      </c>
      <c r="AF216" s="250">
        <v>115</v>
      </c>
      <c r="AK216" s="250" t="s">
        <v>1840</v>
      </c>
      <c r="AL216" s="250" t="s">
        <v>1840</v>
      </c>
      <c r="AP216" s="460"/>
    </row>
    <row r="217" spans="1:42" hidden="1">
      <c r="B217" s="250">
        <v>210560</v>
      </c>
      <c r="C217" s="250">
        <v>81614</v>
      </c>
      <c r="D217" s="250">
        <v>122570</v>
      </c>
      <c r="E217" s="250">
        <v>0</v>
      </c>
      <c r="F217" s="250" t="s">
        <v>1894</v>
      </c>
      <c r="G217" s="250" t="s">
        <v>2426</v>
      </c>
      <c r="H217" s="250" t="s">
        <v>2427</v>
      </c>
      <c r="I217" s="250" t="s">
        <v>1215</v>
      </c>
      <c r="J217" s="250"/>
      <c r="K217" s="250"/>
      <c r="L217" s="415">
        <v>44926</v>
      </c>
      <c r="M217" s="436"/>
      <c r="N217" s="415">
        <v>43617</v>
      </c>
      <c r="O217" s="415">
        <v>43992</v>
      </c>
      <c r="P217" s="430" t="s">
        <v>2428</v>
      </c>
      <c r="Q217" s="416">
        <v>33155575</v>
      </c>
      <c r="R217" s="431">
        <v>2020</v>
      </c>
      <c r="S217" s="416">
        <v>34834075.984375</v>
      </c>
      <c r="T217" s="416">
        <v>33159000</v>
      </c>
      <c r="U217" s="433"/>
      <c r="V217" s="416">
        <v>0.95191271945532974</v>
      </c>
      <c r="W217" s="451">
        <v>0</v>
      </c>
      <c r="X217" s="416">
        <v>0</v>
      </c>
      <c r="Z217" s="430" t="s">
        <v>1568</v>
      </c>
      <c r="AA217" s="430">
        <v>659138</v>
      </c>
      <c r="AB217" s="430" t="s">
        <v>2429</v>
      </c>
      <c r="AE217" s="430" t="s">
        <v>2430</v>
      </c>
      <c r="AF217" s="250">
        <v>230</v>
      </c>
      <c r="AG217" s="250">
        <v>30</v>
      </c>
      <c r="AP217" s="460"/>
    </row>
    <row r="218" spans="1:42" hidden="1">
      <c r="B218" s="250">
        <v>210559</v>
      </c>
      <c r="C218" s="250">
        <v>81614</v>
      </c>
      <c r="D218" s="250">
        <v>122571</v>
      </c>
      <c r="E218" s="250">
        <v>0</v>
      </c>
      <c r="F218" s="250" t="s">
        <v>2431</v>
      </c>
      <c r="G218" s="250" t="s">
        <v>2426</v>
      </c>
      <c r="H218" s="250" t="s">
        <v>2432</v>
      </c>
      <c r="I218" s="250" t="s">
        <v>1215</v>
      </c>
      <c r="J218" s="250"/>
      <c r="K218" s="250"/>
      <c r="L218" s="415">
        <v>44444</v>
      </c>
      <c r="M218" s="436"/>
      <c r="N218" s="415">
        <v>43617</v>
      </c>
      <c r="O218" s="415">
        <v>43992</v>
      </c>
      <c r="P218" s="430" t="s">
        <v>2428</v>
      </c>
      <c r="Q218" s="416">
        <v>19235485</v>
      </c>
      <c r="R218" s="431">
        <v>2020</v>
      </c>
      <c r="S218" s="416">
        <v>19716372.125</v>
      </c>
      <c r="T218" s="416">
        <v>19235485</v>
      </c>
      <c r="U218" s="433"/>
      <c r="V218" s="416">
        <v>0.97560975609756095</v>
      </c>
      <c r="W218" s="451">
        <v>0</v>
      </c>
      <c r="X218" s="416">
        <v>0</v>
      </c>
      <c r="Z218" s="430" t="s">
        <v>1568</v>
      </c>
      <c r="AE218" s="430" t="s">
        <v>2433</v>
      </c>
      <c r="AF218" s="250">
        <v>115</v>
      </c>
      <c r="AG218" s="250">
        <v>20.5</v>
      </c>
      <c r="AK218" s="250" t="s">
        <v>1840</v>
      </c>
      <c r="AL218" s="250" t="s">
        <v>1840</v>
      </c>
      <c r="AP218" s="460"/>
    </row>
    <row r="219" spans="1:42" hidden="1">
      <c r="B219" s="250">
        <v>210560</v>
      </c>
      <c r="C219" s="250">
        <v>81614</v>
      </c>
      <c r="D219" s="250">
        <v>122572</v>
      </c>
      <c r="E219" s="250">
        <v>0</v>
      </c>
      <c r="F219" s="250" t="s">
        <v>1894</v>
      </c>
      <c r="G219" s="250" t="s">
        <v>2426</v>
      </c>
      <c r="H219" s="250" t="s">
        <v>2434</v>
      </c>
      <c r="I219" s="250" t="s">
        <v>1215</v>
      </c>
      <c r="J219" s="250"/>
      <c r="K219" s="250"/>
      <c r="L219" s="415">
        <v>44926</v>
      </c>
      <c r="M219" s="436"/>
      <c r="N219" s="415">
        <v>43617</v>
      </c>
      <c r="O219" s="415">
        <v>43992</v>
      </c>
      <c r="P219" s="430" t="s">
        <v>2428</v>
      </c>
      <c r="Q219" s="416">
        <v>3176320</v>
      </c>
      <c r="R219" s="431">
        <v>2020</v>
      </c>
      <c r="S219" s="416">
        <v>3337121.2</v>
      </c>
      <c r="T219" s="416">
        <v>3848370</v>
      </c>
      <c r="U219" s="433"/>
      <c r="V219" s="416">
        <v>1.1532005490241108</v>
      </c>
      <c r="W219" s="451">
        <v>0</v>
      </c>
      <c r="X219" s="416">
        <v>0</v>
      </c>
      <c r="Z219" s="430" t="s">
        <v>1568</v>
      </c>
      <c r="AE219" s="430" t="s">
        <v>2435</v>
      </c>
      <c r="AF219" s="250" t="s">
        <v>1910</v>
      </c>
      <c r="AP219" s="460"/>
    </row>
    <row r="220" spans="1:42" hidden="1">
      <c r="B220" s="250">
        <v>210560</v>
      </c>
      <c r="C220" s="250">
        <v>81614</v>
      </c>
      <c r="D220" s="250">
        <v>122575</v>
      </c>
      <c r="E220" s="250">
        <v>0</v>
      </c>
      <c r="F220" s="250" t="s">
        <v>1894</v>
      </c>
      <c r="G220" s="250" t="s">
        <v>2426</v>
      </c>
      <c r="H220" s="250" t="s">
        <v>2436</v>
      </c>
      <c r="I220" s="250" t="s">
        <v>1215</v>
      </c>
      <c r="J220" s="250"/>
      <c r="K220" s="250"/>
      <c r="L220" s="415">
        <v>44926</v>
      </c>
      <c r="M220" s="436"/>
      <c r="N220" s="415">
        <v>43617</v>
      </c>
      <c r="O220" s="415">
        <v>43992</v>
      </c>
      <c r="P220" s="430" t="s">
        <v>2428</v>
      </c>
      <c r="Q220" s="416">
        <v>20938350</v>
      </c>
      <c r="R220" s="431">
        <v>2020</v>
      </c>
      <c r="S220" s="416">
        <v>21998353.96875</v>
      </c>
      <c r="T220" s="416">
        <v>14282000</v>
      </c>
      <c r="U220" s="433"/>
      <c r="V220" s="416">
        <v>0.64923039334163135</v>
      </c>
      <c r="W220" s="451">
        <v>0</v>
      </c>
      <c r="X220" s="416">
        <v>0</v>
      </c>
      <c r="Z220" s="430" t="s">
        <v>1568</v>
      </c>
      <c r="AE220" s="430" t="s">
        <v>2437</v>
      </c>
      <c r="AP220" s="460"/>
    </row>
    <row r="221" spans="1:42" hidden="1">
      <c r="B221" s="250">
        <v>210658</v>
      </c>
      <c r="C221" s="250">
        <v>81627</v>
      </c>
      <c r="D221" s="250">
        <v>122597</v>
      </c>
      <c r="E221" s="250">
        <v>0</v>
      </c>
      <c r="F221" s="250" t="s">
        <v>1834</v>
      </c>
      <c r="G221" s="250" t="s">
        <v>2438</v>
      </c>
      <c r="H221" s="250" t="s">
        <v>2439</v>
      </c>
      <c r="I221" s="250" t="s">
        <v>1215</v>
      </c>
      <c r="J221" s="250"/>
      <c r="K221" s="250"/>
      <c r="L221" s="415">
        <v>44531</v>
      </c>
      <c r="M221" s="436"/>
      <c r="N221" s="415">
        <v>44531</v>
      </c>
      <c r="O221" s="415">
        <v>44628</v>
      </c>
      <c r="P221" s="430" t="s">
        <v>1578</v>
      </c>
      <c r="Q221" s="416">
        <v>100000</v>
      </c>
      <c r="R221" s="431">
        <v>2020</v>
      </c>
      <c r="S221" s="416">
        <v>102500</v>
      </c>
      <c r="T221" s="416">
        <v>100000</v>
      </c>
      <c r="U221" s="433"/>
      <c r="V221" s="416">
        <v>0.97560975609756095</v>
      </c>
      <c r="W221" s="451">
        <v>0</v>
      </c>
      <c r="X221" s="416">
        <v>0</v>
      </c>
      <c r="Z221" s="430" t="s">
        <v>2440</v>
      </c>
      <c r="AE221" s="430" t="s">
        <v>2441</v>
      </c>
      <c r="AF221" s="250">
        <v>69</v>
      </c>
      <c r="AK221" s="250" t="s">
        <v>1840</v>
      </c>
      <c r="AL221" s="250" t="s">
        <v>1840</v>
      </c>
      <c r="AP221" s="460"/>
    </row>
    <row r="222" spans="1:42" hidden="1">
      <c r="B222" s="250">
        <v>210557</v>
      </c>
      <c r="C222" s="250">
        <v>81652</v>
      </c>
      <c r="D222" s="250">
        <v>122657</v>
      </c>
      <c r="E222" s="250">
        <v>0</v>
      </c>
      <c r="F222" s="250" t="s">
        <v>2442</v>
      </c>
      <c r="G222" s="250" t="s">
        <v>2443</v>
      </c>
      <c r="H222" s="250" t="s">
        <v>2444</v>
      </c>
      <c r="I222" s="250" t="s">
        <v>1215</v>
      </c>
      <c r="J222" s="250"/>
      <c r="K222" s="250"/>
      <c r="L222" s="415">
        <v>43983</v>
      </c>
      <c r="M222" s="436"/>
      <c r="N222" s="415">
        <v>43983</v>
      </c>
      <c r="O222" s="415">
        <v>43929</v>
      </c>
      <c r="P222" s="430" t="s">
        <v>2445</v>
      </c>
      <c r="Q222" s="416">
        <v>1100000</v>
      </c>
      <c r="R222" s="431">
        <v>2020</v>
      </c>
      <c r="S222" s="416">
        <v>1100000</v>
      </c>
      <c r="T222" s="416">
        <v>1227000</v>
      </c>
      <c r="U222" s="433"/>
      <c r="V222" s="416">
        <v>1.1154545454545455</v>
      </c>
      <c r="W222" s="451">
        <v>0</v>
      </c>
      <c r="X222" s="416">
        <v>0</v>
      </c>
      <c r="Z222" s="430" t="s">
        <v>1563</v>
      </c>
      <c r="AE222" s="430" t="s">
        <v>2446</v>
      </c>
      <c r="AJ222" s="250" t="s">
        <v>1564</v>
      </c>
      <c r="AL222" s="250" t="s">
        <v>1564</v>
      </c>
      <c r="AP222" s="460"/>
    </row>
    <row r="223" spans="1:42" hidden="1">
      <c r="B223" s="250">
        <v>210552</v>
      </c>
      <c r="C223" s="250">
        <v>81654</v>
      </c>
      <c r="D223" s="250">
        <v>122661</v>
      </c>
      <c r="E223" s="250">
        <v>0</v>
      </c>
      <c r="F223" s="250" t="s">
        <v>1905</v>
      </c>
      <c r="G223" s="250" t="s">
        <v>2447</v>
      </c>
      <c r="H223" s="250" t="s">
        <v>2448</v>
      </c>
      <c r="I223" s="250" t="s">
        <v>1215</v>
      </c>
      <c r="J223" s="250"/>
      <c r="K223" s="250"/>
      <c r="L223" s="415">
        <v>43983</v>
      </c>
      <c r="M223" s="436"/>
      <c r="N223" s="415">
        <v>44348</v>
      </c>
      <c r="O223" s="415">
        <v>44098</v>
      </c>
      <c r="P223" s="430" t="s">
        <v>2449</v>
      </c>
      <c r="Q223" s="416">
        <v>3650000</v>
      </c>
      <c r="R223" s="431">
        <v>2020</v>
      </c>
      <c r="S223" s="416">
        <v>3650000</v>
      </c>
      <c r="T223" s="416">
        <v>3704140</v>
      </c>
      <c r="U223" s="433"/>
      <c r="V223" s="416">
        <v>1.0148328767123287</v>
      </c>
      <c r="W223" s="451">
        <v>0</v>
      </c>
      <c r="X223" s="416">
        <v>3704140</v>
      </c>
      <c r="Y223" s="250" t="s">
        <v>1706</v>
      </c>
      <c r="Z223" s="430" t="s">
        <v>1563</v>
      </c>
      <c r="AA223" s="430">
        <v>640330</v>
      </c>
      <c r="AB223" s="430" t="s">
        <v>2450</v>
      </c>
      <c r="AC223" s="430">
        <v>640331</v>
      </c>
      <c r="AD223" s="430" t="s">
        <v>2450</v>
      </c>
      <c r="AE223" s="430" t="s">
        <v>2451</v>
      </c>
      <c r="AF223" s="250" t="s">
        <v>1910</v>
      </c>
      <c r="AL223" s="250" t="s">
        <v>1564</v>
      </c>
      <c r="AP223" s="460"/>
    </row>
    <row r="224" spans="1:42" hidden="1">
      <c r="B224" s="250">
        <v>210574</v>
      </c>
      <c r="C224" s="250">
        <v>81682</v>
      </c>
      <c r="D224" s="250">
        <v>122725</v>
      </c>
      <c r="E224" s="250">
        <v>0</v>
      </c>
      <c r="F224" s="250" t="s">
        <v>2027</v>
      </c>
      <c r="G224" s="250" t="s">
        <v>2452</v>
      </c>
      <c r="H224" s="250" t="s">
        <v>2453</v>
      </c>
      <c r="I224" s="250" t="s">
        <v>1215</v>
      </c>
      <c r="J224" s="250"/>
      <c r="K224" s="250"/>
      <c r="L224" s="420"/>
      <c r="M224" s="436"/>
      <c r="N224" s="415">
        <v>44713</v>
      </c>
      <c r="O224" s="415">
        <v>44152</v>
      </c>
      <c r="P224" s="430" t="s">
        <v>1676</v>
      </c>
      <c r="Q224" s="416">
        <v>2961075</v>
      </c>
      <c r="R224" s="431">
        <v>2021</v>
      </c>
      <c r="S224" s="416">
        <v>3035101.875</v>
      </c>
      <c r="T224" s="416">
        <v>2961075</v>
      </c>
      <c r="U224" s="433"/>
      <c r="V224" s="416">
        <v>0.97560975609756095</v>
      </c>
      <c r="W224" s="451">
        <v>0</v>
      </c>
      <c r="X224" s="416">
        <v>0</v>
      </c>
      <c r="Z224" s="430" t="s">
        <v>1568</v>
      </c>
      <c r="AA224" s="430">
        <v>526213</v>
      </c>
      <c r="AB224" s="430" t="s">
        <v>2454</v>
      </c>
      <c r="AC224" s="430">
        <v>526243</v>
      </c>
      <c r="AD224" s="430" t="s">
        <v>2455</v>
      </c>
      <c r="AE224" s="430" t="s">
        <v>2456</v>
      </c>
      <c r="AH224" s="250">
        <v>3.5</v>
      </c>
      <c r="AK224" s="250" t="s">
        <v>1840</v>
      </c>
      <c r="AL224" s="250" t="s">
        <v>1840</v>
      </c>
      <c r="AP224" s="460"/>
    </row>
    <row r="225" spans="1:42" hidden="1">
      <c r="B225" s="250">
        <v>210574</v>
      </c>
      <c r="C225" s="250">
        <v>81684</v>
      </c>
      <c r="D225" s="250">
        <v>122727</v>
      </c>
      <c r="E225" s="250">
        <v>0</v>
      </c>
      <c r="F225" s="250" t="s">
        <v>2027</v>
      </c>
      <c r="G225" s="250" t="s">
        <v>2457</v>
      </c>
      <c r="H225" s="250" t="s">
        <v>2458</v>
      </c>
      <c r="I225" s="250" t="s">
        <v>1215</v>
      </c>
      <c r="J225" s="250"/>
      <c r="K225" s="250"/>
      <c r="L225" s="420"/>
      <c r="M225" s="436"/>
      <c r="N225" s="415">
        <v>44713</v>
      </c>
      <c r="O225" s="415">
        <v>44152</v>
      </c>
      <c r="P225" s="430" t="s">
        <v>1676</v>
      </c>
      <c r="Q225" s="416">
        <v>7350796</v>
      </c>
      <c r="R225" s="431">
        <v>2021</v>
      </c>
      <c r="S225" s="416">
        <v>7534565.9000000004</v>
      </c>
      <c r="T225" s="416">
        <v>7350796</v>
      </c>
      <c r="U225" s="433"/>
      <c r="V225" s="416">
        <v>0.97560975609756095</v>
      </c>
      <c r="W225" s="451">
        <v>0</v>
      </c>
      <c r="X225" s="416">
        <v>0</v>
      </c>
      <c r="Z225" s="430" t="s">
        <v>1568</v>
      </c>
      <c r="AA225" s="430">
        <v>526213</v>
      </c>
      <c r="AB225" s="430" t="s">
        <v>2454</v>
      </c>
      <c r="AC225" s="430">
        <v>526268</v>
      </c>
      <c r="AD225" s="430" t="s">
        <v>2459</v>
      </c>
      <c r="AE225" s="430" t="s">
        <v>2460</v>
      </c>
      <c r="AH225" s="250">
        <v>6</v>
      </c>
      <c r="AK225" s="250" t="s">
        <v>1840</v>
      </c>
      <c r="AL225" s="250" t="s">
        <v>1840</v>
      </c>
      <c r="AP225" s="460"/>
    </row>
    <row r="226" spans="1:42">
      <c r="A226" s="450" t="s">
        <v>482</v>
      </c>
      <c r="B226" s="250">
        <v>210575</v>
      </c>
      <c r="C226" s="250">
        <v>81687</v>
      </c>
      <c r="D226" s="250">
        <v>122730</v>
      </c>
      <c r="E226" s="478" t="s">
        <v>1673</v>
      </c>
      <c r="F226" s="478" t="s">
        <v>1219</v>
      </c>
      <c r="G226" s="461" t="s">
        <v>1674</v>
      </c>
      <c r="H226" s="461" t="s">
        <v>1675</v>
      </c>
      <c r="I226" s="461" t="s">
        <v>1215</v>
      </c>
      <c r="J226" s="461" t="s">
        <v>2841</v>
      </c>
      <c r="K226" s="478" t="s">
        <v>2842</v>
      </c>
      <c r="L226" s="415">
        <v>45736</v>
      </c>
      <c r="M226" s="432">
        <v>45736</v>
      </c>
      <c r="N226" s="415">
        <v>45444</v>
      </c>
      <c r="O226" s="415">
        <v>44152</v>
      </c>
      <c r="P226" s="430" t="s">
        <v>1676</v>
      </c>
      <c r="Q226" s="416">
        <v>23622577</v>
      </c>
      <c r="R226" s="431">
        <v>2021</v>
      </c>
      <c r="S226" s="416">
        <v>25438932</v>
      </c>
      <c r="T226" s="416">
        <v>20597910</v>
      </c>
      <c r="U226" s="433">
        <v>20371928</v>
      </c>
      <c r="V226" s="475">
        <v>0.80970026571870235</v>
      </c>
      <c r="W226" s="475">
        <v>0.80081695253558605</v>
      </c>
      <c r="X226" s="416">
        <v>0</v>
      </c>
      <c r="Z226" s="462" t="s">
        <v>2440</v>
      </c>
      <c r="AA226" s="430">
        <v>507755</v>
      </c>
      <c r="AB226" s="430" t="s">
        <v>1396</v>
      </c>
      <c r="AC226" s="430">
        <v>507765</v>
      </c>
      <c r="AD226" s="430" t="s">
        <v>1678</v>
      </c>
      <c r="AE226" s="430" t="s">
        <v>1679</v>
      </c>
      <c r="AF226" s="437">
        <v>138</v>
      </c>
      <c r="AG226" s="437">
        <v>11.2</v>
      </c>
      <c r="AH226" s="437"/>
      <c r="AK226" s="250" t="s">
        <v>1564</v>
      </c>
      <c r="AN226" s="434" t="s">
        <v>2461</v>
      </c>
      <c r="AO226" s="460" t="s">
        <v>2805</v>
      </c>
      <c r="AP226" s="460"/>
    </row>
    <row r="227" spans="1:42" hidden="1">
      <c r="B227" s="250">
        <v>210581</v>
      </c>
      <c r="C227" s="250">
        <v>81768</v>
      </c>
      <c r="D227" s="250">
        <v>122745</v>
      </c>
      <c r="E227" s="250">
        <v>0</v>
      </c>
      <c r="F227" s="250" t="s">
        <v>1894</v>
      </c>
      <c r="G227" s="250" t="s">
        <v>2462</v>
      </c>
      <c r="H227" s="250" t="s">
        <v>2463</v>
      </c>
      <c r="I227" s="250" t="s">
        <v>1215</v>
      </c>
      <c r="J227" s="250"/>
      <c r="K227" s="250"/>
      <c r="L227" s="415">
        <v>45473</v>
      </c>
      <c r="M227" s="436"/>
      <c r="N227" s="415">
        <v>44713</v>
      </c>
      <c r="O227" s="415">
        <v>44152</v>
      </c>
      <c r="P227" s="430" t="s">
        <v>1676</v>
      </c>
      <c r="Q227" s="416">
        <v>3389739</v>
      </c>
      <c r="R227" s="431">
        <v>2021</v>
      </c>
      <c r="S227" s="416">
        <v>3474482.4750000001</v>
      </c>
      <c r="T227" s="416">
        <v>3910285</v>
      </c>
      <c r="U227" s="433"/>
      <c r="V227" s="416">
        <v>1.1254294785297485</v>
      </c>
      <c r="W227" s="451">
        <v>0</v>
      </c>
      <c r="X227" s="416">
        <v>0</v>
      </c>
      <c r="Z227" s="430" t="s">
        <v>1568</v>
      </c>
      <c r="AE227" s="430" t="s">
        <v>2464</v>
      </c>
      <c r="AF227" s="250" t="s">
        <v>1910</v>
      </c>
      <c r="AP227" s="460"/>
    </row>
    <row r="228" spans="1:42" hidden="1">
      <c r="B228" s="250">
        <v>210581</v>
      </c>
      <c r="C228" s="250">
        <v>81768</v>
      </c>
      <c r="D228" s="250">
        <v>122746</v>
      </c>
      <c r="E228" s="250">
        <v>0</v>
      </c>
      <c r="F228" s="250" t="s">
        <v>1894</v>
      </c>
      <c r="G228" s="250" t="s">
        <v>2462</v>
      </c>
      <c r="H228" s="250" t="s">
        <v>2465</v>
      </c>
      <c r="I228" s="250" t="s">
        <v>1215</v>
      </c>
      <c r="J228" s="250"/>
      <c r="K228" s="250"/>
      <c r="L228" s="415">
        <v>45473</v>
      </c>
      <c r="M228" s="436"/>
      <c r="N228" s="415">
        <v>44713</v>
      </c>
      <c r="O228" s="415">
        <v>44152</v>
      </c>
      <c r="P228" s="430" t="s">
        <v>1676</v>
      </c>
      <c r="Q228" s="416">
        <v>173041</v>
      </c>
      <c r="R228" s="431">
        <v>2021</v>
      </c>
      <c r="S228" s="416">
        <v>177367.02499999999</v>
      </c>
      <c r="T228" s="416">
        <v>173041</v>
      </c>
      <c r="U228" s="433"/>
      <c r="V228" s="416">
        <v>0.97560975609756095</v>
      </c>
      <c r="W228" s="451">
        <v>0</v>
      </c>
      <c r="X228" s="416">
        <v>0</v>
      </c>
      <c r="Z228" s="430" t="s">
        <v>1568</v>
      </c>
      <c r="AE228" s="430" t="s">
        <v>2466</v>
      </c>
      <c r="AF228" s="250" t="s">
        <v>1910</v>
      </c>
      <c r="AP228" s="460"/>
    </row>
    <row r="229" spans="1:42" hidden="1">
      <c r="B229" s="250">
        <v>210582</v>
      </c>
      <c r="C229" s="250">
        <v>81719</v>
      </c>
      <c r="D229" s="250">
        <v>122803</v>
      </c>
      <c r="E229" s="250">
        <v>0</v>
      </c>
      <c r="F229" s="250" t="s">
        <v>1849</v>
      </c>
      <c r="G229" s="250" t="s">
        <v>2467</v>
      </c>
      <c r="H229" s="250" t="s">
        <v>2468</v>
      </c>
      <c r="I229" s="250" t="s">
        <v>1215</v>
      </c>
      <c r="J229" s="250"/>
      <c r="K229" s="250"/>
      <c r="L229" s="415">
        <v>45292</v>
      </c>
      <c r="M229" s="436"/>
      <c r="N229" s="415">
        <v>44713</v>
      </c>
      <c r="O229" s="415">
        <v>44158</v>
      </c>
      <c r="P229" s="430" t="s">
        <v>1676</v>
      </c>
      <c r="Q229" s="416">
        <v>5306633</v>
      </c>
      <c r="R229" s="431">
        <v>2021</v>
      </c>
      <c r="S229" s="416">
        <v>5439298.8250000002</v>
      </c>
      <c r="T229" s="416">
        <v>5306633</v>
      </c>
      <c r="U229" s="433"/>
      <c r="V229" s="416">
        <v>0.97560975609756095</v>
      </c>
      <c r="W229" s="451">
        <v>0</v>
      </c>
      <c r="X229" s="416">
        <v>0</v>
      </c>
      <c r="Z229" s="430" t="s">
        <v>1568</v>
      </c>
      <c r="AA229" s="430">
        <v>539701</v>
      </c>
      <c r="AB229" s="430" t="s">
        <v>2469</v>
      </c>
      <c r="AE229" s="430" t="s">
        <v>2470</v>
      </c>
      <c r="AP229" s="460"/>
    </row>
    <row r="230" spans="1:42" hidden="1">
      <c r="B230" s="250">
        <v>210583</v>
      </c>
      <c r="C230" s="250">
        <v>81720</v>
      </c>
      <c r="D230" s="250">
        <v>122804</v>
      </c>
      <c r="E230" s="250">
        <v>0</v>
      </c>
      <c r="F230" s="250" t="s">
        <v>2362</v>
      </c>
      <c r="G230" s="250" t="s">
        <v>2471</v>
      </c>
      <c r="H230" s="250" t="s">
        <v>2472</v>
      </c>
      <c r="I230" s="250" t="s">
        <v>1215</v>
      </c>
      <c r="J230" s="250"/>
      <c r="K230" s="250"/>
      <c r="L230" s="415">
        <v>45992</v>
      </c>
      <c r="M230" s="436"/>
      <c r="N230" s="415">
        <v>44713</v>
      </c>
      <c r="O230" s="415">
        <v>44152</v>
      </c>
      <c r="P230" s="430" t="s">
        <v>1676</v>
      </c>
      <c r="Q230" s="416">
        <v>887479</v>
      </c>
      <c r="R230" s="431">
        <v>2021</v>
      </c>
      <c r="S230" s="416">
        <v>909665.97499999998</v>
      </c>
      <c r="T230" s="416">
        <v>887481</v>
      </c>
      <c r="U230" s="433"/>
      <c r="V230" s="416">
        <v>0.9756119547067813</v>
      </c>
      <c r="W230" s="451">
        <v>0</v>
      </c>
      <c r="X230" s="416">
        <v>0</v>
      </c>
      <c r="Z230" s="430" t="s">
        <v>1568</v>
      </c>
      <c r="AE230" s="430" t="s">
        <v>2473</v>
      </c>
      <c r="AP230" s="460"/>
    </row>
    <row r="231" spans="1:42" hidden="1">
      <c r="B231" s="250">
        <v>210583</v>
      </c>
      <c r="C231" s="250">
        <v>81722</v>
      </c>
      <c r="D231" s="250">
        <v>122806</v>
      </c>
      <c r="E231" s="250">
        <v>0</v>
      </c>
      <c r="F231" s="250" t="s">
        <v>2362</v>
      </c>
      <c r="G231" s="250" t="s">
        <v>2474</v>
      </c>
      <c r="H231" s="250" t="s">
        <v>2475</v>
      </c>
      <c r="I231" s="250" t="s">
        <v>1215</v>
      </c>
      <c r="J231" s="250"/>
      <c r="K231" s="250"/>
      <c r="L231" s="415">
        <v>44713</v>
      </c>
      <c r="M231" s="436"/>
      <c r="N231" s="415">
        <v>44713</v>
      </c>
      <c r="O231" s="415">
        <v>44152</v>
      </c>
      <c r="P231" s="430" t="s">
        <v>1676</v>
      </c>
      <c r="Q231" s="416">
        <v>300000</v>
      </c>
      <c r="R231" s="431">
        <v>2021</v>
      </c>
      <c r="S231" s="416">
        <v>307500</v>
      </c>
      <c r="T231" s="416">
        <v>300000</v>
      </c>
      <c r="U231" s="433"/>
      <c r="V231" s="416">
        <v>0.97560975609756095</v>
      </c>
      <c r="W231" s="451">
        <v>0</v>
      </c>
      <c r="X231" s="416">
        <v>0</v>
      </c>
      <c r="Z231" s="430" t="s">
        <v>1568</v>
      </c>
      <c r="AA231" s="430">
        <v>542997</v>
      </c>
      <c r="AB231" s="430" t="s">
        <v>2369</v>
      </c>
      <c r="AE231" s="430" t="s">
        <v>2476</v>
      </c>
      <c r="AJ231" s="250" t="s">
        <v>1564</v>
      </c>
      <c r="AP231" s="460"/>
    </row>
    <row r="232" spans="1:42" hidden="1">
      <c r="B232" s="250">
        <v>210583</v>
      </c>
      <c r="C232" s="250">
        <v>81723</v>
      </c>
      <c r="D232" s="250">
        <v>122807</v>
      </c>
      <c r="E232" s="250">
        <v>0</v>
      </c>
      <c r="F232" s="250" t="s">
        <v>2362</v>
      </c>
      <c r="G232" s="250" t="s">
        <v>2477</v>
      </c>
      <c r="H232" s="250" t="s">
        <v>2478</v>
      </c>
      <c r="I232" s="250" t="s">
        <v>1215</v>
      </c>
      <c r="J232" s="250"/>
      <c r="K232" s="250"/>
      <c r="L232" s="415">
        <v>45078</v>
      </c>
      <c r="M232" s="436"/>
      <c r="N232" s="415">
        <v>44713</v>
      </c>
      <c r="O232" s="415">
        <v>44152</v>
      </c>
      <c r="P232" s="430" t="s">
        <v>1676</v>
      </c>
      <c r="Q232" s="416">
        <v>335416</v>
      </c>
      <c r="R232" s="431">
        <v>2020</v>
      </c>
      <c r="S232" s="416">
        <v>352396.435</v>
      </c>
      <c r="T232" s="416">
        <v>355416</v>
      </c>
      <c r="U232" s="433"/>
      <c r="V232" s="416">
        <v>1.0085686593282364</v>
      </c>
      <c r="W232" s="451">
        <v>0</v>
      </c>
      <c r="X232" s="416">
        <v>0</v>
      </c>
      <c r="Z232" s="430" t="s">
        <v>1568</v>
      </c>
      <c r="AA232" s="430">
        <v>543031</v>
      </c>
      <c r="AB232" s="430" t="s">
        <v>2479</v>
      </c>
      <c r="AE232" s="430" t="s">
        <v>2480</v>
      </c>
      <c r="AJ232" s="250" t="s">
        <v>1564</v>
      </c>
      <c r="AP232" s="460"/>
    </row>
    <row r="233" spans="1:42" hidden="1">
      <c r="B233" s="250">
        <v>210583</v>
      </c>
      <c r="C233" s="250">
        <v>81724</v>
      </c>
      <c r="D233" s="250">
        <v>122808</v>
      </c>
      <c r="E233" s="250">
        <v>0</v>
      </c>
      <c r="F233" s="250" t="s">
        <v>2362</v>
      </c>
      <c r="G233" s="250" t="s">
        <v>2481</v>
      </c>
      <c r="H233" s="250" t="s">
        <v>2482</v>
      </c>
      <c r="I233" s="250" t="s">
        <v>1215</v>
      </c>
      <c r="J233" s="250"/>
      <c r="K233" s="250"/>
      <c r="L233" s="415">
        <v>44552</v>
      </c>
      <c r="M233" s="436"/>
      <c r="N233" s="415">
        <v>44713</v>
      </c>
      <c r="O233" s="415">
        <v>44152</v>
      </c>
      <c r="P233" s="430" t="s">
        <v>1676</v>
      </c>
      <c r="Q233" s="416">
        <v>244265</v>
      </c>
      <c r="R233" s="431">
        <v>2021</v>
      </c>
      <c r="S233" s="416">
        <v>244265</v>
      </c>
      <c r="T233" s="416">
        <v>389812</v>
      </c>
      <c r="U233" s="433"/>
      <c r="V233" s="416">
        <v>1.595856958630995</v>
      </c>
      <c r="W233" s="451">
        <v>0</v>
      </c>
      <c r="X233" s="416">
        <v>0</v>
      </c>
      <c r="Z233" s="430" t="s">
        <v>1584</v>
      </c>
      <c r="AA233" s="430">
        <v>542993</v>
      </c>
      <c r="AB233" s="430" t="s">
        <v>2373</v>
      </c>
      <c r="AE233" s="430" t="s">
        <v>2483</v>
      </c>
      <c r="AJ233" s="250" t="s">
        <v>1564</v>
      </c>
      <c r="AP233" s="460"/>
    </row>
    <row r="234" spans="1:42" hidden="1">
      <c r="B234" s="250">
        <v>210580</v>
      </c>
      <c r="C234" s="250">
        <v>81728</v>
      </c>
      <c r="D234" s="250">
        <v>122812</v>
      </c>
      <c r="E234" s="250">
        <v>0</v>
      </c>
      <c r="F234" s="250" t="s">
        <v>1869</v>
      </c>
      <c r="G234" s="250" t="s">
        <v>2484</v>
      </c>
      <c r="H234" s="250" t="s">
        <v>2485</v>
      </c>
      <c r="I234" s="250" t="s">
        <v>1215</v>
      </c>
      <c r="J234" s="250"/>
      <c r="K234" s="250"/>
      <c r="L234" s="415">
        <v>44379</v>
      </c>
      <c r="M234" s="436"/>
      <c r="N234" s="415">
        <v>45809</v>
      </c>
      <c r="O234" s="415">
        <v>44152</v>
      </c>
      <c r="P234" s="430" t="s">
        <v>1676</v>
      </c>
      <c r="Q234" s="416">
        <v>13028143</v>
      </c>
      <c r="R234" s="431">
        <v>2021</v>
      </c>
      <c r="S234" s="416">
        <v>13028143</v>
      </c>
      <c r="T234" s="416">
        <v>14232227</v>
      </c>
      <c r="U234" s="433"/>
      <c r="V234" s="416">
        <v>1.0924217672464909</v>
      </c>
      <c r="W234" s="451">
        <v>0</v>
      </c>
      <c r="X234" s="416">
        <v>14232227</v>
      </c>
      <c r="Y234" s="250" t="s">
        <v>1706</v>
      </c>
      <c r="Z234" s="430" t="s">
        <v>1563</v>
      </c>
      <c r="AA234" s="430">
        <v>533152</v>
      </c>
      <c r="AB234" s="430" t="s">
        <v>2486</v>
      </c>
      <c r="AC234" s="430">
        <v>533331</v>
      </c>
      <c r="AD234" s="430" t="s">
        <v>2487</v>
      </c>
      <c r="AE234" s="430" t="s">
        <v>2488</v>
      </c>
      <c r="AH234" s="250">
        <v>14.5</v>
      </c>
      <c r="AJ234" s="250" t="s">
        <v>1564</v>
      </c>
      <c r="AK234" s="250" t="s">
        <v>1564</v>
      </c>
      <c r="AL234" s="250" t="s">
        <v>1564</v>
      </c>
      <c r="AP234" s="460"/>
    </row>
    <row r="235" spans="1:42" hidden="1">
      <c r="B235" s="250">
        <v>210580</v>
      </c>
      <c r="C235" s="250">
        <v>81730</v>
      </c>
      <c r="D235" s="250">
        <v>122814</v>
      </c>
      <c r="E235" s="250">
        <v>0</v>
      </c>
      <c r="F235" s="250" t="s">
        <v>1869</v>
      </c>
      <c r="G235" s="250" t="s">
        <v>2489</v>
      </c>
      <c r="H235" s="250" t="s">
        <v>2490</v>
      </c>
      <c r="I235" s="250" t="s">
        <v>1215</v>
      </c>
      <c r="J235" s="250"/>
      <c r="K235" s="250"/>
      <c r="L235" s="415">
        <v>44365</v>
      </c>
      <c r="M235" s="436"/>
      <c r="N235" s="415">
        <v>45809</v>
      </c>
      <c r="O235" s="415">
        <v>44152</v>
      </c>
      <c r="P235" s="430" t="s">
        <v>1676</v>
      </c>
      <c r="Q235" s="416">
        <v>5602343</v>
      </c>
      <c r="R235" s="431">
        <v>2021</v>
      </c>
      <c r="S235" s="416">
        <v>5602343</v>
      </c>
      <c r="T235" s="416">
        <v>5483173</v>
      </c>
      <c r="U235" s="433"/>
      <c r="V235" s="416">
        <v>0.97872854268294529</v>
      </c>
      <c r="W235" s="451">
        <v>0</v>
      </c>
      <c r="X235" s="416">
        <v>5483173</v>
      </c>
      <c r="Y235" s="250" t="s">
        <v>1706</v>
      </c>
      <c r="Z235" s="430" t="s">
        <v>1563</v>
      </c>
      <c r="AA235" s="430">
        <v>533331</v>
      </c>
      <c r="AB235" s="430" t="s">
        <v>2487</v>
      </c>
      <c r="AC235" s="430">
        <v>533217</v>
      </c>
      <c r="AD235" s="430" t="s">
        <v>2491</v>
      </c>
      <c r="AE235" s="430" t="s">
        <v>2492</v>
      </c>
      <c r="AF235" s="250">
        <v>115</v>
      </c>
      <c r="AJ235" s="250" t="s">
        <v>1564</v>
      </c>
      <c r="AK235" s="250" t="s">
        <v>1564</v>
      </c>
      <c r="AL235" s="250" t="s">
        <v>1564</v>
      </c>
      <c r="AP235" s="460"/>
    </row>
    <row r="236" spans="1:42" hidden="1">
      <c r="B236" s="250">
        <v>210589</v>
      </c>
      <c r="C236" s="250">
        <v>81733</v>
      </c>
      <c r="D236" s="250">
        <v>122818</v>
      </c>
      <c r="E236" s="250">
        <v>0</v>
      </c>
      <c r="F236" s="250" t="s">
        <v>1866</v>
      </c>
      <c r="G236" s="250" t="s">
        <v>2493</v>
      </c>
      <c r="H236" s="250" t="s">
        <v>2494</v>
      </c>
      <c r="I236" s="250" t="s">
        <v>1215</v>
      </c>
      <c r="J236" s="250"/>
      <c r="K236" s="250"/>
      <c r="L236" s="420"/>
      <c r="M236" s="436"/>
      <c r="N236" s="415">
        <v>45078</v>
      </c>
      <c r="O236" s="415">
        <v>44152</v>
      </c>
      <c r="P236" s="430" t="s">
        <v>1676</v>
      </c>
      <c r="Q236" s="416">
        <v>4281150</v>
      </c>
      <c r="R236" s="431">
        <v>2021</v>
      </c>
      <c r="S236" s="416">
        <v>4388178.75</v>
      </c>
      <c r="T236" s="416">
        <v>4281150</v>
      </c>
      <c r="U236" s="433"/>
      <c r="V236" s="416">
        <v>0.97560975609756095</v>
      </c>
      <c r="W236" s="451">
        <v>0</v>
      </c>
      <c r="Z236" s="430" t="s">
        <v>1591</v>
      </c>
      <c r="AA236" s="430">
        <v>515032</v>
      </c>
      <c r="AB236" s="430" t="s">
        <v>2495</v>
      </c>
      <c r="AC236" s="430">
        <v>515022</v>
      </c>
      <c r="AD236" s="430" t="s">
        <v>2496</v>
      </c>
      <c r="AE236" s="430" t="s">
        <v>2497</v>
      </c>
      <c r="AH236" s="250">
        <v>4.71</v>
      </c>
      <c r="AK236" s="250" t="s">
        <v>1840</v>
      </c>
      <c r="AL236" s="250" t="s">
        <v>1840</v>
      </c>
      <c r="AP236" s="460"/>
    </row>
    <row r="237" spans="1:42" hidden="1">
      <c r="B237" s="250">
        <v>210589</v>
      </c>
      <c r="C237" s="250">
        <v>81733</v>
      </c>
      <c r="D237" s="250">
        <v>122819</v>
      </c>
      <c r="E237" s="250">
        <v>0</v>
      </c>
      <c r="F237" s="250" t="s">
        <v>1866</v>
      </c>
      <c r="G237" s="250" t="s">
        <v>2493</v>
      </c>
      <c r="H237" s="250" t="s">
        <v>2498</v>
      </c>
      <c r="I237" s="250" t="s">
        <v>1215</v>
      </c>
      <c r="J237" s="250"/>
      <c r="K237" s="250"/>
      <c r="L237" s="420"/>
      <c r="M237" s="436"/>
      <c r="N237" s="415">
        <v>45078</v>
      </c>
      <c r="O237" s="415">
        <v>44152</v>
      </c>
      <c r="P237" s="430" t="s">
        <v>1676</v>
      </c>
      <c r="Q237" s="416">
        <v>1081649</v>
      </c>
      <c r="R237" s="431">
        <v>2021</v>
      </c>
      <c r="S237" s="416">
        <v>1108690.2250000001</v>
      </c>
      <c r="T237" s="416">
        <v>1081649</v>
      </c>
      <c r="U237" s="433"/>
      <c r="V237" s="416">
        <v>0.97560975609756084</v>
      </c>
      <c r="W237" s="451">
        <v>0</v>
      </c>
      <c r="Z237" s="430" t="s">
        <v>1591</v>
      </c>
      <c r="AA237" s="430">
        <v>515022</v>
      </c>
      <c r="AB237" s="430" t="s">
        <v>2496</v>
      </c>
      <c r="AE237" s="430" t="s">
        <v>2499</v>
      </c>
      <c r="AH237" s="250">
        <v>1.19</v>
      </c>
      <c r="AK237" s="250" t="s">
        <v>1840</v>
      </c>
      <c r="AL237" s="250" t="s">
        <v>1840</v>
      </c>
      <c r="AP237" s="460"/>
    </row>
    <row r="238" spans="1:42" hidden="1">
      <c r="B238" s="250">
        <v>210586</v>
      </c>
      <c r="C238" s="250">
        <v>81751</v>
      </c>
      <c r="D238" s="250">
        <v>122864</v>
      </c>
      <c r="E238" s="250">
        <v>0</v>
      </c>
      <c r="F238" s="250" t="s">
        <v>1834</v>
      </c>
      <c r="G238" s="250" t="s">
        <v>2500</v>
      </c>
      <c r="H238" s="250" t="s">
        <v>2501</v>
      </c>
      <c r="I238" s="250" t="s">
        <v>1215</v>
      </c>
      <c r="J238" s="250"/>
      <c r="K238" s="250"/>
      <c r="L238" s="420"/>
      <c r="M238" s="436"/>
      <c r="N238" s="415">
        <v>44713</v>
      </c>
      <c r="O238" s="415">
        <v>44152</v>
      </c>
      <c r="P238" s="430" t="s">
        <v>1676</v>
      </c>
      <c r="Q238" s="416">
        <v>850000</v>
      </c>
      <c r="R238" s="431">
        <v>2021</v>
      </c>
      <c r="S238" s="416">
        <v>871250</v>
      </c>
      <c r="T238" s="416">
        <v>850000</v>
      </c>
      <c r="U238" s="433"/>
      <c r="V238" s="416">
        <v>0.97560975609756095</v>
      </c>
      <c r="W238" s="451">
        <v>0</v>
      </c>
      <c r="X238" s="416">
        <v>0</v>
      </c>
      <c r="Z238" s="430" t="s">
        <v>1591</v>
      </c>
      <c r="AA238" s="430">
        <v>520814</v>
      </c>
      <c r="AB238" s="430" t="s">
        <v>1876</v>
      </c>
      <c r="AE238" s="430" t="s">
        <v>2502</v>
      </c>
      <c r="AK238" s="250" t="s">
        <v>1840</v>
      </c>
      <c r="AL238" s="250" t="s">
        <v>1840</v>
      </c>
      <c r="AP238" s="460"/>
    </row>
    <row r="239" spans="1:42" hidden="1">
      <c r="B239" s="250">
        <v>210574</v>
      </c>
      <c r="C239" s="250">
        <v>81755</v>
      </c>
      <c r="D239" s="250">
        <v>122869</v>
      </c>
      <c r="E239" s="250">
        <v>0</v>
      </c>
      <c r="F239" s="250" t="s">
        <v>2027</v>
      </c>
      <c r="G239" s="250" t="s">
        <v>2503</v>
      </c>
      <c r="H239" s="250" t="s">
        <v>2504</v>
      </c>
      <c r="I239" s="250" t="s">
        <v>1215</v>
      </c>
      <c r="J239" s="250"/>
      <c r="K239" s="250"/>
      <c r="L239" s="415">
        <v>44910</v>
      </c>
      <c r="M239" s="436"/>
      <c r="N239" s="415">
        <v>44652</v>
      </c>
      <c r="O239" s="415">
        <v>44152</v>
      </c>
      <c r="P239" s="430" t="s">
        <v>1676</v>
      </c>
      <c r="Q239" s="416">
        <v>998956</v>
      </c>
      <c r="R239" s="431">
        <v>2021</v>
      </c>
      <c r="S239" s="416">
        <v>1023929.9</v>
      </c>
      <c r="T239" s="416">
        <v>571184</v>
      </c>
      <c r="U239" s="433"/>
      <c r="V239" s="416">
        <v>0.55783506273232175</v>
      </c>
      <c r="W239" s="451">
        <v>0</v>
      </c>
      <c r="X239" s="416">
        <v>0</v>
      </c>
      <c r="Z239" s="430" t="s">
        <v>1568</v>
      </c>
      <c r="AA239" s="430">
        <v>524267</v>
      </c>
      <c r="AB239" s="430" t="s">
        <v>2505</v>
      </c>
      <c r="AC239" s="430">
        <v>524623</v>
      </c>
      <c r="AD239" s="430" t="s">
        <v>2506</v>
      </c>
      <c r="AE239" s="430" t="s">
        <v>2507</v>
      </c>
      <c r="AP239" s="460"/>
    </row>
    <row r="240" spans="1:42" hidden="1">
      <c r="B240" s="250">
        <v>210574</v>
      </c>
      <c r="C240" s="250">
        <v>81756</v>
      </c>
      <c r="D240" s="250">
        <v>122870</v>
      </c>
      <c r="E240" s="250">
        <v>0</v>
      </c>
      <c r="F240" s="250" t="s">
        <v>2027</v>
      </c>
      <c r="G240" s="250" t="s">
        <v>2508</v>
      </c>
      <c r="H240" s="250" t="s">
        <v>2509</v>
      </c>
      <c r="I240" s="250" t="s">
        <v>1215</v>
      </c>
      <c r="J240" s="250"/>
      <c r="K240" s="250"/>
      <c r="L240" s="415">
        <v>44652</v>
      </c>
      <c r="M240" s="436"/>
      <c r="N240" s="415">
        <v>44652</v>
      </c>
      <c r="O240" s="415">
        <v>44152</v>
      </c>
      <c r="P240" s="430" t="s">
        <v>1676</v>
      </c>
      <c r="Q240" s="416">
        <v>735013</v>
      </c>
      <c r="R240" s="431">
        <v>2021</v>
      </c>
      <c r="S240" s="416">
        <v>753388.32499999995</v>
      </c>
      <c r="T240" s="416">
        <v>0</v>
      </c>
      <c r="U240" s="433"/>
      <c r="V240" s="416">
        <v>0</v>
      </c>
      <c r="W240" s="451">
        <v>0</v>
      </c>
      <c r="X240" s="416">
        <v>0</v>
      </c>
      <c r="Z240" s="430" t="s">
        <v>1568</v>
      </c>
      <c r="AA240" s="430">
        <v>525461</v>
      </c>
      <c r="AB240" s="430" t="s">
        <v>2510</v>
      </c>
      <c r="AC240" s="430">
        <v>523959</v>
      </c>
      <c r="AD240" s="430" t="s">
        <v>2511</v>
      </c>
      <c r="AE240" s="430" t="s">
        <v>2512</v>
      </c>
      <c r="AG240" s="250">
        <v>67</v>
      </c>
      <c r="AK240" s="250" t="s">
        <v>1840</v>
      </c>
      <c r="AL240" s="250" t="s">
        <v>1840</v>
      </c>
      <c r="AP240" s="460"/>
    </row>
    <row r="241" spans="2:42" hidden="1">
      <c r="B241" s="250">
        <v>210574</v>
      </c>
      <c r="C241" s="250">
        <v>81757</v>
      </c>
      <c r="D241" s="250">
        <v>122871</v>
      </c>
      <c r="E241" s="250">
        <v>0</v>
      </c>
      <c r="F241" s="250" t="s">
        <v>2027</v>
      </c>
      <c r="G241" s="250" t="s">
        <v>2513</v>
      </c>
      <c r="H241" s="250" t="s">
        <v>2514</v>
      </c>
      <c r="I241" s="250" t="s">
        <v>1215</v>
      </c>
      <c r="J241" s="250"/>
      <c r="K241" s="250"/>
      <c r="L241" s="415">
        <v>44910</v>
      </c>
      <c r="M241" s="436"/>
      <c r="N241" s="415">
        <v>44652</v>
      </c>
      <c r="O241" s="415">
        <v>44152</v>
      </c>
      <c r="P241" s="430" t="s">
        <v>1676</v>
      </c>
      <c r="Q241" s="416">
        <v>11609949</v>
      </c>
      <c r="R241" s="431">
        <v>2021</v>
      </c>
      <c r="S241" s="416">
        <v>11900197.725</v>
      </c>
      <c r="T241" s="416">
        <v>11609949</v>
      </c>
      <c r="U241" s="433"/>
      <c r="V241" s="416">
        <v>0.97560975609756095</v>
      </c>
      <c r="W241" s="451">
        <v>0</v>
      </c>
      <c r="X241" s="416">
        <v>0</v>
      </c>
      <c r="Z241" s="430" t="s">
        <v>1568</v>
      </c>
      <c r="AA241" s="430">
        <v>524629</v>
      </c>
      <c r="AB241" s="430" t="s">
        <v>2515</v>
      </c>
      <c r="AC241" s="430">
        <v>524655</v>
      </c>
      <c r="AD241" s="430" t="s">
        <v>2516</v>
      </c>
      <c r="AE241" s="430" t="s">
        <v>2517</v>
      </c>
      <c r="AG241" s="250">
        <v>17.399999999999999</v>
      </c>
      <c r="AP241" s="460"/>
    </row>
    <row r="242" spans="2:42" hidden="1">
      <c r="B242" s="250">
        <v>210574</v>
      </c>
      <c r="C242" s="250">
        <v>81758</v>
      </c>
      <c r="D242" s="250">
        <v>122872</v>
      </c>
      <c r="E242" s="250">
        <v>0</v>
      </c>
      <c r="F242" s="250" t="s">
        <v>2027</v>
      </c>
      <c r="G242" s="250" t="s">
        <v>2518</v>
      </c>
      <c r="H242" s="250" t="s">
        <v>2519</v>
      </c>
      <c r="I242" s="250" t="s">
        <v>1215</v>
      </c>
      <c r="J242" s="250"/>
      <c r="K242" s="250"/>
      <c r="L242" s="415">
        <v>44713</v>
      </c>
      <c r="M242" s="436"/>
      <c r="N242" s="415">
        <v>44713</v>
      </c>
      <c r="O242" s="415">
        <v>44152</v>
      </c>
      <c r="P242" s="430" t="s">
        <v>1676</v>
      </c>
      <c r="Q242" s="416">
        <v>4160581</v>
      </c>
      <c r="R242" s="431">
        <v>2021</v>
      </c>
      <c r="S242" s="416">
        <v>4264595.5250000004</v>
      </c>
      <c r="T242" s="416">
        <v>4160581</v>
      </c>
      <c r="U242" s="433"/>
      <c r="V242" s="416">
        <v>0.97560975609756084</v>
      </c>
      <c r="W242" s="451">
        <v>0</v>
      </c>
      <c r="X242" s="416">
        <v>0</v>
      </c>
      <c r="Z242" s="430" t="s">
        <v>1568</v>
      </c>
      <c r="AA242" s="430">
        <v>526160</v>
      </c>
      <c r="AB242" s="430" t="s">
        <v>2293</v>
      </c>
      <c r="AC242" s="430">
        <v>526192</v>
      </c>
      <c r="AD242" s="430" t="s">
        <v>2294</v>
      </c>
      <c r="AE242" s="430" t="s">
        <v>2520</v>
      </c>
      <c r="AH242" s="250">
        <v>4</v>
      </c>
      <c r="AK242" s="250" t="s">
        <v>1840</v>
      </c>
      <c r="AL242" s="250" t="s">
        <v>1840</v>
      </c>
      <c r="AP242" s="460"/>
    </row>
    <row r="243" spans="2:42" hidden="1">
      <c r="B243" s="250">
        <v>210574</v>
      </c>
      <c r="C243" s="250">
        <v>81760</v>
      </c>
      <c r="D243" s="250">
        <v>122876</v>
      </c>
      <c r="E243" s="250">
        <v>0</v>
      </c>
      <c r="F243" s="250" t="s">
        <v>2027</v>
      </c>
      <c r="G243" s="250" t="s">
        <v>2521</v>
      </c>
      <c r="H243" s="250" t="s">
        <v>2522</v>
      </c>
      <c r="I243" s="250" t="s">
        <v>1215</v>
      </c>
      <c r="J243" s="250"/>
      <c r="K243" s="250"/>
      <c r="L243" s="415">
        <v>44910</v>
      </c>
      <c r="M243" s="436"/>
      <c r="N243" s="415">
        <v>44652</v>
      </c>
      <c r="O243" s="415">
        <v>44152</v>
      </c>
      <c r="P243" s="430" t="s">
        <v>1676</v>
      </c>
      <c r="Q243" s="416">
        <v>6956586</v>
      </c>
      <c r="R243" s="431">
        <v>2021</v>
      </c>
      <c r="S243" s="416">
        <v>7130500.6500000004</v>
      </c>
      <c r="T243" s="416">
        <v>6956586</v>
      </c>
      <c r="U243" s="433"/>
      <c r="V243" s="416">
        <v>0.97560975609756095</v>
      </c>
      <c r="W243" s="451">
        <v>0</v>
      </c>
      <c r="X243" s="416">
        <v>0</v>
      </c>
      <c r="Z243" s="430" t="s">
        <v>1568</v>
      </c>
      <c r="AA243" s="430">
        <v>524629</v>
      </c>
      <c r="AB243" s="430" t="s">
        <v>2515</v>
      </c>
      <c r="AC243" s="430">
        <v>524606</v>
      </c>
      <c r="AD243" s="430" t="s">
        <v>2523</v>
      </c>
      <c r="AE243" s="430" t="s">
        <v>2524</v>
      </c>
      <c r="AG243" s="250">
        <v>7.3</v>
      </c>
      <c r="AK243" s="250" t="s">
        <v>1840</v>
      </c>
      <c r="AL243" s="250" t="s">
        <v>1840</v>
      </c>
      <c r="AP243" s="460"/>
    </row>
    <row r="244" spans="2:42" hidden="1">
      <c r="B244" s="250">
        <v>210574</v>
      </c>
      <c r="C244" s="250">
        <v>81763</v>
      </c>
      <c r="D244" s="250">
        <v>122883</v>
      </c>
      <c r="E244" s="250">
        <v>0</v>
      </c>
      <c r="F244" s="250" t="s">
        <v>2027</v>
      </c>
      <c r="G244" s="250" t="s">
        <v>2525</v>
      </c>
      <c r="H244" s="250" t="s">
        <v>2526</v>
      </c>
      <c r="I244" s="250" t="s">
        <v>1215</v>
      </c>
      <c r="J244" s="250"/>
      <c r="K244" s="250"/>
      <c r="L244" s="415">
        <v>44713</v>
      </c>
      <c r="M244" s="436"/>
      <c r="N244" s="415">
        <v>44713</v>
      </c>
      <c r="O244" s="415">
        <v>44152</v>
      </c>
      <c r="P244" s="430" t="s">
        <v>1676</v>
      </c>
      <c r="Q244" s="416">
        <v>944000</v>
      </c>
      <c r="R244" s="431">
        <v>2021</v>
      </c>
      <c r="S244" s="416">
        <v>967600</v>
      </c>
      <c r="T244" s="416">
        <v>835432</v>
      </c>
      <c r="U244" s="433"/>
      <c r="V244" s="416">
        <v>0.86340636626705247</v>
      </c>
      <c r="W244" s="451">
        <v>0</v>
      </c>
      <c r="X244" s="416">
        <v>0</v>
      </c>
      <c r="Z244" s="430" t="s">
        <v>1568</v>
      </c>
      <c r="AA244" s="430">
        <v>526269</v>
      </c>
      <c r="AB244" s="430" t="s">
        <v>2403</v>
      </c>
      <c r="AC244" s="430">
        <v>526525</v>
      </c>
      <c r="AD244" s="430" t="s">
        <v>2527</v>
      </c>
      <c r="AE244" s="430" t="s">
        <v>2528</v>
      </c>
      <c r="AG244" s="250">
        <v>14.6</v>
      </c>
      <c r="AK244" s="250" t="s">
        <v>1840</v>
      </c>
      <c r="AL244" s="250" t="s">
        <v>1840</v>
      </c>
      <c r="AP244" s="460"/>
    </row>
    <row r="245" spans="2:42" hidden="1">
      <c r="B245" s="250">
        <v>210584</v>
      </c>
      <c r="C245" s="250">
        <v>81497</v>
      </c>
      <c r="D245" s="250">
        <v>132893</v>
      </c>
      <c r="E245" s="250">
        <v>0</v>
      </c>
      <c r="F245" s="250" t="s">
        <v>2529</v>
      </c>
      <c r="G245" s="250" t="s">
        <v>2530</v>
      </c>
      <c r="H245" s="250" t="s">
        <v>2531</v>
      </c>
      <c r="I245" s="250" t="s">
        <v>1215</v>
      </c>
      <c r="J245" s="250"/>
      <c r="K245" s="250"/>
      <c r="L245" s="415">
        <v>44561</v>
      </c>
      <c r="M245" s="436"/>
      <c r="N245" s="415">
        <v>44896</v>
      </c>
      <c r="O245" s="415">
        <v>44152</v>
      </c>
      <c r="P245" s="430" t="s">
        <v>1676</v>
      </c>
      <c r="Q245" s="416">
        <v>1182000</v>
      </c>
      <c r="R245" s="431">
        <v>2021</v>
      </c>
      <c r="S245" s="416">
        <v>1182000</v>
      </c>
      <c r="T245" s="416">
        <v>1182000</v>
      </c>
      <c r="U245" s="433"/>
      <c r="V245" s="416">
        <v>1</v>
      </c>
      <c r="W245" s="451">
        <v>0</v>
      </c>
      <c r="X245" s="416">
        <v>989393</v>
      </c>
      <c r="Y245" s="250" t="s">
        <v>1706</v>
      </c>
      <c r="Z245" s="430" t="s">
        <v>1563</v>
      </c>
      <c r="AE245" s="430" t="s">
        <v>2532</v>
      </c>
      <c r="AL245" s="250" t="s">
        <v>1564</v>
      </c>
      <c r="AP245" s="460"/>
    </row>
    <row r="246" spans="2:42" hidden="1">
      <c r="B246" s="250">
        <v>210579</v>
      </c>
      <c r="C246" s="250">
        <v>91876</v>
      </c>
      <c r="D246" s="250">
        <v>143157</v>
      </c>
      <c r="E246" s="250">
        <v>0</v>
      </c>
      <c r="F246" s="250" t="s">
        <v>1899</v>
      </c>
      <c r="G246" s="250" t="s">
        <v>2533</v>
      </c>
      <c r="H246" s="250" t="s">
        <v>2534</v>
      </c>
      <c r="I246" s="250" t="s">
        <v>1215</v>
      </c>
      <c r="J246" s="250"/>
      <c r="K246" s="250"/>
      <c r="L246" s="415">
        <v>45200</v>
      </c>
      <c r="M246" s="436"/>
      <c r="N246" s="415">
        <v>44652</v>
      </c>
      <c r="O246" s="415">
        <v>44158</v>
      </c>
      <c r="P246" s="430" t="s">
        <v>1676</v>
      </c>
      <c r="Q246" s="416">
        <v>2143217</v>
      </c>
      <c r="R246" s="431">
        <v>2021</v>
      </c>
      <c r="S246" s="416">
        <v>2196797.4249999998</v>
      </c>
      <c r="T246" s="416">
        <v>2143217</v>
      </c>
      <c r="U246" s="433"/>
      <c r="V246" s="416">
        <v>0.97560975609756106</v>
      </c>
      <c r="W246" s="451">
        <v>0</v>
      </c>
      <c r="X246" s="416">
        <v>0</v>
      </c>
      <c r="Z246" s="430" t="s">
        <v>1688</v>
      </c>
      <c r="AE246" s="430" t="s">
        <v>2535</v>
      </c>
      <c r="AP246" s="460"/>
    </row>
    <row r="247" spans="2:42" hidden="1">
      <c r="B247" s="250">
        <v>210585</v>
      </c>
      <c r="C247" s="250">
        <v>91878</v>
      </c>
      <c r="D247" s="250">
        <v>143159</v>
      </c>
      <c r="E247" s="250">
        <v>0</v>
      </c>
      <c r="F247" s="250" t="s">
        <v>2536</v>
      </c>
      <c r="G247" s="250" t="s">
        <v>2537</v>
      </c>
      <c r="H247" s="250" t="s">
        <v>2538</v>
      </c>
      <c r="I247" s="250" t="s">
        <v>1215</v>
      </c>
      <c r="J247" s="250"/>
      <c r="K247" s="250"/>
      <c r="L247" s="415">
        <v>45444</v>
      </c>
      <c r="M247" s="436"/>
      <c r="N247" s="415">
        <v>44652</v>
      </c>
      <c r="O247" s="415">
        <v>44152</v>
      </c>
      <c r="P247" s="430" t="s">
        <v>1676</v>
      </c>
      <c r="Q247" s="416">
        <v>4358300</v>
      </c>
      <c r="R247" s="431">
        <v>2022</v>
      </c>
      <c r="S247" s="416">
        <v>4358300</v>
      </c>
      <c r="T247" s="416">
        <v>4358300</v>
      </c>
      <c r="U247" s="433"/>
      <c r="V247" s="416">
        <v>1</v>
      </c>
      <c r="W247" s="451">
        <v>0</v>
      </c>
      <c r="Z247" s="430" t="s">
        <v>1688</v>
      </c>
      <c r="AE247" s="430" t="s">
        <v>2539</v>
      </c>
      <c r="AP247" s="460"/>
    </row>
    <row r="248" spans="2:42" hidden="1">
      <c r="B248" s="250">
        <v>210591</v>
      </c>
      <c r="C248" s="250">
        <v>91881</v>
      </c>
      <c r="D248" s="250">
        <v>143162</v>
      </c>
      <c r="E248" s="250">
        <v>0</v>
      </c>
      <c r="F248" s="250" t="s">
        <v>2540</v>
      </c>
      <c r="G248" s="250" t="s">
        <v>2541</v>
      </c>
      <c r="H248" s="250" t="s">
        <v>2542</v>
      </c>
      <c r="I248" s="250" t="s">
        <v>1215</v>
      </c>
      <c r="J248" s="250"/>
      <c r="K248" s="250"/>
      <c r="L248" s="415">
        <v>44743</v>
      </c>
      <c r="M248" s="436"/>
      <c r="N248" s="415">
        <v>44652</v>
      </c>
      <c r="O248" s="415">
        <v>44158</v>
      </c>
      <c r="P248" s="430" t="s">
        <v>1676</v>
      </c>
      <c r="Q248" s="416">
        <v>1310400</v>
      </c>
      <c r="R248" s="431">
        <v>2021</v>
      </c>
      <c r="S248" s="416">
        <v>1343160</v>
      </c>
      <c r="T248" s="416">
        <v>1400000</v>
      </c>
      <c r="U248" s="433"/>
      <c r="V248" s="416">
        <v>1.0423181154888472</v>
      </c>
      <c r="W248" s="451">
        <v>0</v>
      </c>
      <c r="Z248" s="430" t="s">
        <v>1568</v>
      </c>
      <c r="AE248" s="430" t="s">
        <v>2543</v>
      </c>
      <c r="AK248" s="250" t="s">
        <v>1840</v>
      </c>
      <c r="AL248" s="250" t="s">
        <v>1840</v>
      </c>
      <c r="AP248" s="460"/>
    </row>
    <row r="249" spans="2:42" hidden="1">
      <c r="B249" s="250">
        <v>210574</v>
      </c>
      <c r="C249" s="250">
        <v>91884</v>
      </c>
      <c r="D249" s="250">
        <v>143167</v>
      </c>
      <c r="E249" s="250">
        <v>0</v>
      </c>
      <c r="F249" s="250" t="s">
        <v>2027</v>
      </c>
      <c r="G249" s="250" t="s">
        <v>2544</v>
      </c>
      <c r="H249" s="250" t="s">
        <v>2545</v>
      </c>
      <c r="I249" s="250" t="s">
        <v>1215</v>
      </c>
      <c r="J249" s="250"/>
      <c r="K249" s="250"/>
      <c r="L249" s="415">
        <v>44910</v>
      </c>
      <c r="M249" s="436"/>
      <c r="N249" s="415">
        <v>44652</v>
      </c>
      <c r="O249" s="415">
        <v>44152</v>
      </c>
      <c r="P249" s="430" t="s">
        <v>1676</v>
      </c>
      <c r="Q249" s="416">
        <v>1675731</v>
      </c>
      <c r="R249" s="431">
        <v>2021</v>
      </c>
      <c r="S249" s="416">
        <v>1717624.2749999999</v>
      </c>
      <c r="T249" s="416">
        <v>1675731</v>
      </c>
      <c r="U249" s="433"/>
      <c r="V249" s="416">
        <v>0.97560975609756106</v>
      </c>
      <c r="W249" s="451">
        <v>0</v>
      </c>
      <c r="Z249" s="430" t="s">
        <v>1568</v>
      </c>
      <c r="AE249" s="430" t="s">
        <v>2546</v>
      </c>
      <c r="AH249" s="250">
        <v>1.1499999999999999</v>
      </c>
      <c r="AP249" s="460"/>
    </row>
    <row r="250" spans="2:42" hidden="1">
      <c r="B250" s="250">
        <v>210574</v>
      </c>
      <c r="C250" s="250">
        <v>91888</v>
      </c>
      <c r="D250" s="250">
        <v>143168</v>
      </c>
      <c r="E250" s="250">
        <v>0</v>
      </c>
      <c r="F250" s="250" t="s">
        <v>2027</v>
      </c>
      <c r="G250" s="250" t="s">
        <v>2547</v>
      </c>
      <c r="H250" s="250" t="s">
        <v>2548</v>
      </c>
      <c r="I250" s="250" t="s">
        <v>1215</v>
      </c>
      <c r="J250" s="250"/>
      <c r="K250" s="250"/>
      <c r="L250" s="415">
        <v>44910</v>
      </c>
      <c r="M250" s="436"/>
      <c r="N250" s="415">
        <v>44652</v>
      </c>
      <c r="O250" s="415">
        <v>44152</v>
      </c>
      <c r="P250" s="430" t="s">
        <v>1676</v>
      </c>
      <c r="Q250" s="416">
        <v>5378526</v>
      </c>
      <c r="R250" s="431">
        <v>2021</v>
      </c>
      <c r="S250" s="416">
        <v>5512989.1500000004</v>
      </c>
      <c r="T250" s="416">
        <v>5378526</v>
      </c>
      <c r="U250" s="433"/>
      <c r="V250" s="416">
        <v>0.97560975609756095</v>
      </c>
      <c r="W250" s="451">
        <v>0</v>
      </c>
      <c r="Z250" s="430" t="s">
        <v>1568</v>
      </c>
      <c r="AE250" s="430" t="s">
        <v>2549</v>
      </c>
      <c r="AH250" s="250">
        <v>7.75</v>
      </c>
      <c r="AP250" s="460"/>
    </row>
    <row r="251" spans="2:42" hidden="1">
      <c r="B251" s="250">
        <v>210574</v>
      </c>
      <c r="C251" s="250">
        <v>91889</v>
      </c>
      <c r="D251" s="250">
        <v>143169</v>
      </c>
      <c r="E251" s="250">
        <v>0</v>
      </c>
      <c r="F251" s="250" t="s">
        <v>2027</v>
      </c>
      <c r="G251" s="250" t="s">
        <v>2550</v>
      </c>
      <c r="H251" s="250" t="s">
        <v>2551</v>
      </c>
      <c r="I251" s="250" t="s">
        <v>1215</v>
      </c>
      <c r="J251" s="250"/>
      <c r="K251" s="250"/>
      <c r="L251" s="415">
        <v>44910</v>
      </c>
      <c r="M251" s="436"/>
      <c r="N251" s="415">
        <v>44652</v>
      </c>
      <c r="O251" s="415">
        <v>44152</v>
      </c>
      <c r="P251" s="430" t="s">
        <v>1676</v>
      </c>
      <c r="Q251" s="416">
        <v>999423</v>
      </c>
      <c r="R251" s="431">
        <v>2021</v>
      </c>
      <c r="S251" s="416">
        <v>1024408.575</v>
      </c>
      <c r="T251" s="416">
        <v>999423</v>
      </c>
      <c r="U251" s="433"/>
      <c r="V251" s="416">
        <v>0.97560975609756106</v>
      </c>
      <c r="W251" s="451">
        <v>0</v>
      </c>
      <c r="Z251" s="430" t="s">
        <v>1568</v>
      </c>
      <c r="AE251" s="430" t="s">
        <v>2552</v>
      </c>
      <c r="AH251" s="250">
        <v>1.1599999999999999</v>
      </c>
      <c r="AP251" s="460"/>
    </row>
    <row r="252" spans="2:42" hidden="1">
      <c r="B252" s="250">
        <v>210574</v>
      </c>
      <c r="C252" s="250">
        <v>91890</v>
      </c>
      <c r="D252" s="250">
        <v>143170</v>
      </c>
      <c r="E252" s="250">
        <v>0</v>
      </c>
      <c r="F252" s="250" t="s">
        <v>2027</v>
      </c>
      <c r="G252" s="250" t="s">
        <v>2553</v>
      </c>
      <c r="H252" s="250" t="s">
        <v>2554</v>
      </c>
      <c r="I252" s="250" t="s">
        <v>1215</v>
      </c>
      <c r="J252" s="250"/>
      <c r="K252" s="250"/>
      <c r="L252" s="415">
        <v>44910</v>
      </c>
      <c r="M252" s="436"/>
      <c r="N252" s="415">
        <v>44652</v>
      </c>
      <c r="O252" s="415">
        <v>44152</v>
      </c>
      <c r="P252" s="430" t="s">
        <v>1676</v>
      </c>
      <c r="Q252" s="416">
        <v>5293163</v>
      </c>
      <c r="R252" s="431">
        <v>2021</v>
      </c>
      <c r="S252" s="416">
        <v>5425492.0750000002</v>
      </c>
      <c r="T252" s="416">
        <v>5293163</v>
      </c>
      <c r="U252" s="433"/>
      <c r="V252" s="416">
        <v>0.97560975609756095</v>
      </c>
      <c r="W252" s="451">
        <v>0</v>
      </c>
      <c r="Z252" s="430" t="s">
        <v>1568</v>
      </c>
      <c r="AE252" s="430" t="s">
        <v>2555</v>
      </c>
      <c r="AH252" s="250">
        <v>7.6</v>
      </c>
      <c r="AP252" s="460"/>
    </row>
    <row r="253" spans="2:42" hidden="1">
      <c r="B253" s="250">
        <v>210600</v>
      </c>
      <c r="C253" s="250">
        <v>91885</v>
      </c>
      <c r="D253" s="250">
        <v>143177</v>
      </c>
      <c r="E253" s="250">
        <v>0</v>
      </c>
      <c r="F253" s="250" t="s">
        <v>2330</v>
      </c>
      <c r="G253" s="250" t="s">
        <v>2556</v>
      </c>
      <c r="H253" s="250" t="s">
        <v>2557</v>
      </c>
      <c r="I253" s="250" t="s">
        <v>1215</v>
      </c>
      <c r="J253" s="250"/>
      <c r="K253" s="250"/>
      <c r="L253" s="415">
        <v>44774</v>
      </c>
      <c r="M253" s="436"/>
      <c r="N253" s="415">
        <v>45017</v>
      </c>
      <c r="O253" s="415">
        <v>44243</v>
      </c>
      <c r="P253" s="430" t="s">
        <v>2558</v>
      </c>
      <c r="Q253" s="416">
        <v>858928</v>
      </c>
      <c r="R253" s="431">
        <v>2021</v>
      </c>
      <c r="S253" s="416">
        <v>880401.2</v>
      </c>
      <c r="T253" s="416">
        <v>858928</v>
      </c>
      <c r="U253" s="433"/>
      <c r="V253" s="416">
        <v>0.97560975609756106</v>
      </c>
      <c r="W253" s="451">
        <v>0</v>
      </c>
      <c r="X253" s="416">
        <v>0</v>
      </c>
      <c r="Z253" s="430" t="s">
        <v>1591</v>
      </c>
      <c r="AA253" s="430">
        <v>646260</v>
      </c>
      <c r="AE253" s="430" t="s">
        <v>2559</v>
      </c>
      <c r="AF253" s="250">
        <v>161</v>
      </c>
      <c r="AK253" s="250" t="s">
        <v>1840</v>
      </c>
      <c r="AL253" s="250" t="s">
        <v>1840</v>
      </c>
      <c r="AP253" s="460"/>
    </row>
    <row r="254" spans="2:42" hidden="1">
      <c r="B254" s="250">
        <v>210600</v>
      </c>
      <c r="C254" s="250">
        <v>91885</v>
      </c>
      <c r="D254" s="250">
        <v>143178</v>
      </c>
      <c r="E254" s="250">
        <v>0</v>
      </c>
      <c r="F254" s="250" t="s">
        <v>2330</v>
      </c>
      <c r="G254" s="250" t="s">
        <v>2556</v>
      </c>
      <c r="H254" s="250" t="s">
        <v>2560</v>
      </c>
      <c r="I254" s="250" t="s">
        <v>1215</v>
      </c>
      <c r="J254" s="250"/>
      <c r="K254" s="250"/>
      <c r="L254" s="415">
        <v>44774</v>
      </c>
      <c r="M254" s="436"/>
      <c r="N254" s="415">
        <v>45383</v>
      </c>
      <c r="O254" s="415">
        <v>44243</v>
      </c>
      <c r="P254" s="430" t="s">
        <v>2558</v>
      </c>
      <c r="Q254" s="416">
        <v>100000</v>
      </c>
      <c r="R254" s="431">
        <v>2021</v>
      </c>
      <c r="S254" s="416">
        <v>102500</v>
      </c>
      <c r="T254" s="416">
        <v>100000</v>
      </c>
      <c r="U254" s="433"/>
      <c r="V254" s="416">
        <v>0.97560975609756095</v>
      </c>
      <c r="W254" s="451">
        <v>0</v>
      </c>
      <c r="X254" s="416">
        <v>0</v>
      </c>
      <c r="Z254" s="430" t="s">
        <v>1591</v>
      </c>
      <c r="AA254" s="430">
        <v>645456</v>
      </c>
      <c r="AB254" s="430" t="s">
        <v>2561</v>
      </c>
      <c r="AC254" s="430">
        <v>645458</v>
      </c>
      <c r="AD254" s="430" t="s">
        <v>2562</v>
      </c>
      <c r="AE254" s="430" t="s">
        <v>2563</v>
      </c>
      <c r="AF254" s="250">
        <v>345</v>
      </c>
      <c r="AK254" s="250" t="s">
        <v>1840</v>
      </c>
      <c r="AL254" s="250" t="s">
        <v>1840</v>
      </c>
      <c r="AP254" s="460"/>
    </row>
    <row r="255" spans="2:42" hidden="1">
      <c r="B255" s="250">
        <v>210600</v>
      </c>
      <c r="C255" s="250">
        <v>91885</v>
      </c>
      <c r="D255" s="250">
        <v>143179</v>
      </c>
      <c r="E255" s="250">
        <v>0</v>
      </c>
      <c r="F255" s="250" t="s">
        <v>2330</v>
      </c>
      <c r="G255" s="250" t="s">
        <v>2556</v>
      </c>
      <c r="H255" s="250" t="s">
        <v>2564</v>
      </c>
      <c r="I255" s="250" t="s">
        <v>1215</v>
      </c>
      <c r="J255" s="250"/>
      <c r="K255" s="250"/>
      <c r="L255" s="415">
        <v>45383</v>
      </c>
      <c r="M255" s="436"/>
      <c r="N255" s="415">
        <v>45383</v>
      </c>
      <c r="O255" s="415">
        <v>44243</v>
      </c>
      <c r="P255" s="430" t="s">
        <v>2558</v>
      </c>
      <c r="Q255" s="416">
        <v>600000</v>
      </c>
      <c r="R255" s="431">
        <v>2021</v>
      </c>
      <c r="S255" s="416">
        <v>615000</v>
      </c>
      <c r="T255" s="416">
        <v>600000</v>
      </c>
      <c r="U255" s="433"/>
      <c r="V255" s="416">
        <v>0.97560975609756095</v>
      </c>
      <c r="W255" s="451">
        <v>0</v>
      </c>
      <c r="X255" s="416">
        <v>0</v>
      </c>
      <c r="Z255" s="430" t="s">
        <v>1591</v>
      </c>
      <c r="AA255" s="430">
        <v>645455</v>
      </c>
      <c r="AB255" s="430" t="s">
        <v>2565</v>
      </c>
      <c r="AC255" s="430">
        <v>645740</v>
      </c>
      <c r="AD255" s="430" t="s">
        <v>2566</v>
      </c>
      <c r="AE255" s="430" t="s">
        <v>2567</v>
      </c>
      <c r="AF255" s="250">
        <v>345</v>
      </c>
      <c r="AK255" s="250" t="s">
        <v>1840</v>
      </c>
      <c r="AL255" s="250" t="s">
        <v>1840</v>
      </c>
      <c r="AP255" s="460"/>
    </row>
    <row r="256" spans="2:42" hidden="1">
      <c r="B256" s="250">
        <v>210584</v>
      </c>
      <c r="C256" s="250">
        <v>81497</v>
      </c>
      <c r="D256" s="250">
        <v>143181</v>
      </c>
      <c r="E256" s="250">
        <v>0</v>
      </c>
      <c r="F256" s="250" t="s">
        <v>2529</v>
      </c>
      <c r="G256" s="250" t="s">
        <v>2530</v>
      </c>
      <c r="H256" s="250" t="s">
        <v>2568</v>
      </c>
      <c r="I256" s="250" t="s">
        <v>1215</v>
      </c>
      <c r="J256" s="250"/>
      <c r="K256" s="250"/>
      <c r="L256" s="420"/>
      <c r="M256" s="436"/>
      <c r="N256" s="415">
        <v>44896</v>
      </c>
      <c r="O256" s="415">
        <v>44152</v>
      </c>
      <c r="P256" s="430" t="s">
        <v>1676</v>
      </c>
      <c r="Q256" s="416">
        <v>3277500</v>
      </c>
      <c r="R256" s="431">
        <v>2021</v>
      </c>
      <c r="S256" s="416">
        <v>3359437.5</v>
      </c>
      <c r="T256" s="416">
        <v>3277500</v>
      </c>
      <c r="U256" s="433"/>
      <c r="V256" s="416">
        <v>0.97560975609756095</v>
      </c>
      <c r="W256" s="451">
        <v>0</v>
      </c>
      <c r="Z256" s="430" t="s">
        <v>1591</v>
      </c>
      <c r="AE256" s="430" t="s">
        <v>2569</v>
      </c>
      <c r="AG256" s="250">
        <v>14.4</v>
      </c>
      <c r="AK256" s="250" t="s">
        <v>1840</v>
      </c>
      <c r="AL256" s="250" t="s">
        <v>1840</v>
      </c>
      <c r="AP256" s="460"/>
    </row>
    <row r="257" spans="1:42" hidden="1">
      <c r="B257" s="250">
        <v>210617</v>
      </c>
      <c r="C257" s="250">
        <v>91939</v>
      </c>
      <c r="D257" s="250">
        <v>143253</v>
      </c>
      <c r="E257" s="250">
        <v>0</v>
      </c>
      <c r="F257" s="250" t="s">
        <v>1834</v>
      </c>
      <c r="G257" s="250" t="s">
        <v>2570</v>
      </c>
      <c r="H257" s="250" t="s">
        <v>2571</v>
      </c>
      <c r="I257" s="250" t="s">
        <v>1215</v>
      </c>
      <c r="J257" s="250"/>
      <c r="K257" s="250"/>
      <c r="L257" s="415">
        <v>46022</v>
      </c>
      <c r="M257" s="436"/>
      <c r="N257" s="415">
        <v>44348</v>
      </c>
      <c r="O257" s="415">
        <v>44480</v>
      </c>
      <c r="P257" s="430" t="s">
        <v>2572</v>
      </c>
      <c r="Q257" s="416">
        <v>7865000</v>
      </c>
      <c r="R257" s="431">
        <v>2021</v>
      </c>
      <c r="S257" s="416">
        <v>8061625</v>
      </c>
      <c r="T257" s="416">
        <v>7865000</v>
      </c>
      <c r="U257" s="433"/>
      <c r="V257" s="416">
        <v>0.97560975609756095</v>
      </c>
      <c r="W257" s="451">
        <v>0</v>
      </c>
      <c r="X257" s="416">
        <v>0</v>
      </c>
      <c r="Z257" s="430" t="s">
        <v>2440</v>
      </c>
      <c r="AA257" s="430">
        <v>521022</v>
      </c>
      <c r="AB257" s="430" t="s">
        <v>2150</v>
      </c>
      <c r="AC257" s="430">
        <v>520973</v>
      </c>
      <c r="AD257" s="430" t="s">
        <v>2573</v>
      </c>
      <c r="AE257" s="430" t="s">
        <v>2574</v>
      </c>
      <c r="AF257" s="250">
        <v>69</v>
      </c>
      <c r="AK257" s="250" t="s">
        <v>1564</v>
      </c>
      <c r="AP257" s="460"/>
    </row>
    <row r="258" spans="1:42" hidden="1">
      <c r="B258" s="250">
        <v>210617</v>
      </c>
      <c r="C258" s="250">
        <v>91939</v>
      </c>
      <c r="D258" s="250">
        <v>143254</v>
      </c>
      <c r="E258" s="250">
        <v>0</v>
      </c>
      <c r="F258" s="250" t="s">
        <v>1834</v>
      </c>
      <c r="G258" s="250" t="s">
        <v>2570</v>
      </c>
      <c r="H258" s="250" t="s">
        <v>2575</v>
      </c>
      <c r="I258" s="250" t="s">
        <v>1215</v>
      </c>
      <c r="J258" s="250"/>
      <c r="K258" s="250"/>
      <c r="L258" s="415">
        <v>45657</v>
      </c>
      <c r="M258" s="436"/>
      <c r="N258" s="415">
        <v>44348</v>
      </c>
      <c r="O258" s="415">
        <v>44480</v>
      </c>
      <c r="P258" s="430" t="s">
        <v>2572</v>
      </c>
      <c r="Q258" s="416">
        <v>5340500</v>
      </c>
      <c r="R258" s="431">
        <v>2021</v>
      </c>
      <c r="S258" s="416">
        <v>5474012.5</v>
      </c>
      <c r="T258" s="416">
        <v>5340500</v>
      </c>
      <c r="U258" s="433"/>
      <c r="V258" s="416">
        <v>0.97560975609756095</v>
      </c>
      <c r="W258" s="451">
        <v>0</v>
      </c>
      <c r="X258" s="416">
        <v>0</v>
      </c>
      <c r="Z258" s="430" t="s">
        <v>2440</v>
      </c>
      <c r="AA258" s="430">
        <v>520973</v>
      </c>
      <c r="AB258" s="430" t="s">
        <v>2573</v>
      </c>
      <c r="AC258" s="430">
        <v>520976</v>
      </c>
      <c r="AD258" s="430" t="s">
        <v>2576</v>
      </c>
      <c r="AE258" s="430" t="s">
        <v>2577</v>
      </c>
      <c r="AF258" s="250">
        <v>69</v>
      </c>
      <c r="AK258" s="250" t="s">
        <v>1564</v>
      </c>
      <c r="AP258" s="460"/>
    </row>
    <row r="259" spans="1:42" hidden="1">
      <c r="B259" s="250">
        <v>210617</v>
      </c>
      <c r="C259" s="250">
        <v>91939</v>
      </c>
      <c r="D259" s="250">
        <v>143255</v>
      </c>
      <c r="E259" s="250">
        <v>0</v>
      </c>
      <c r="F259" s="250" t="s">
        <v>1834</v>
      </c>
      <c r="G259" s="250" t="s">
        <v>2570</v>
      </c>
      <c r="H259" s="250" t="s">
        <v>2578</v>
      </c>
      <c r="I259" s="250" t="s">
        <v>1215</v>
      </c>
      <c r="J259" s="250"/>
      <c r="K259" s="250"/>
      <c r="L259" s="415">
        <v>46022</v>
      </c>
      <c r="M259" s="436"/>
      <c r="N259" s="415">
        <v>44348</v>
      </c>
      <c r="O259" s="415">
        <v>44480</v>
      </c>
      <c r="P259" s="430" t="s">
        <v>2572</v>
      </c>
      <c r="Q259" s="416">
        <v>450000</v>
      </c>
      <c r="R259" s="431">
        <v>2021</v>
      </c>
      <c r="S259" s="416">
        <v>461250</v>
      </c>
      <c r="T259" s="416">
        <v>450000</v>
      </c>
      <c r="U259" s="433"/>
      <c r="V259" s="416">
        <v>0.97560975609756095</v>
      </c>
      <c r="W259" s="451">
        <v>0</v>
      </c>
      <c r="X259" s="416">
        <v>0</v>
      </c>
      <c r="Z259" s="430" t="s">
        <v>2440</v>
      </c>
      <c r="AE259" s="430" t="s">
        <v>2579</v>
      </c>
      <c r="AK259" s="250" t="s">
        <v>1564</v>
      </c>
      <c r="AP259" s="460"/>
    </row>
    <row r="260" spans="1:42" hidden="1">
      <c r="B260" s="250">
        <v>210617</v>
      </c>
      <c r="C260" s="250">
        <v>91939</v>
      </c>
      <c r="D260" s="250">
        <v>143256</v>
      </c>
      <c r="E260" s="250">
        <v>0</v>
      </c>
      <c r="F260" s="250" t="s">
        <v>1834</v>
      </c>
      <c r="G260" s="250" t="s">
        <v>2570</v>
      </c>
      <c r="H260" s="250" t="s">
        <v>2580</v>
      </c>
      <c r="I260" s="250" t="s">
        <v>1215</v>
      </c>
      <c r="J260" s="250"/>
      <c r="K260" s="250"/>
      <c r="L260" s="415">
        <v>45657</v>
      </c>
      <c r="M260" s="436"/>
      <c r="N260" s="415">
        <v>44348</v>
      </c>
      <c r="O260" s="415">
        <v>44480</v>
      </c>
      <c r="P260" s="430" t="s">
        <v>2572</v>
      </c>
      <c r="Q260" s="416">
        <v>500000</v>
      </c>
      <c r="R260" s="431">
        <v>2021</v>
      </c>
      <c r="S260" s="416">
        <v>512500</v>
      </c>
      <c r="T260" s="416">
        <v>500000</v>
      </c>
      <c r="U260" s="433"/>
      <c r="V260" s="416">
        <v>0.97560975609756095</v>
      </c>
      <c r="W260" s="451">
        <v>0</v>
      </c>
      <c r="X260" s="416">
        <v>0</v>
      </c>
      <c r="Z260" s="430" t="s">
        <v>2440</v>
      </c>
      <c r="AE260" s="430" t="s">
        <v>2581</v>
      </c>
      <c r="AK260" s="250" t="s">
        <v>1564</v>
      </c>
      <c r="AP260" s="460"/>
    </row>
    <row r="261" spans="1:42" hidden="1">
      <c r="B261" s="250">
        <v>210655</v>
      </c>
      <c r="C261" s="250">
        <v>92112</v>
      </c>
      <c r="D261" s="250">
        <v>143587</v>
      </c>
      <c r="E261" s="250" t="e">
        <v>#N/A</v>
      </c>
      <c r="F261" s="250" t="s">
        <v>2362</v>
      </c>
      <c r="G261" s="250" t="s">
        <v>2582</v>
      </c>
      <c r="H261" s="250" t="s">
        <v>2583</v>
      </c>
      <c r="I261" s="250" t="s">
        <v>1215</v>
      </c>
      <c r="J261" s="250"/>
      <c r="K261" s="250"/>
      <c r="L261" s="420"/>
      <c r="M261" s="436"/>
      <c r="N261" s="415">
        <v>45078</v>
      </c>
      <c r="O261" s="415">
        <v>44629</v>
      </c>
      <c r="P261" s="430" t="s">
        <v>1897</v>
      </c>
      <c r="Q261" s="416">
        <v>55271.78</v>
      </c>
      <c r="R261" s="431">
        <v>2022</v>
      </c>
      <c r="S261" s="416">
        <v>55271.78</v>
      </c>
      <c r="T261" s="416">
        <v>55271.78</v>
      </c>
      <c r="U261" s="433"/>
      <c r="V261" s="416">
        <v>1</v>
      </c>
      <c r="W261" s="451">
        <v>0</v>
      </c>
      <c r="Z261" s="430" t="s">
        <v>1591</v>
      </c>
      <c r="AE261" s="430" t="s">
        <v>2584</v>
      </c>
      <c r="AF261" s="250">
        <v>161</v>
      </c>
      <c r="AK261" s="250" t="s">
        <v>1840</v>
      </c>
      <c r="AL261" s="250" t="s">
        <v>1840</v>
      </c>
      <c r="AP261" s="460"/>
    </row>
    <row r="262" spans="1:42" hidden="1">
      <c r="B262" s="250">
        <v>210675</v>
      </c>
      <c r="C262" s="250">
        <v>92113</v>
      </c>
      <c r="D262" s="250">
        <v>143588</v>
      </c>
      <c r="E262" s="250" t="e">
        <v>#N/A</v>
      </c>
      <c r="F262" s="250" t="s">
        <v>1894</v>
      </c>
      <c r="G262" s="250" t="s">
        <v>2585</v>
      </c>
      <c r="H262" s="250" t="s">
        <v>2586</v>
      </c>
      <c r="I262" s="250" t="s">
        <v>1215</v>
      </c>
      <c r="J262" s="250"/>
      <c r="K262" s="250"/>
      <c r="M262" s="436"/>
      <c r="N262" s="415">
        <v>44927</v>
      </c>
      <c r="O262" s="415">
        <v>44754</v>
      </c>
      <c r="P262" s="430" t="s">
        <v>1897</v>
      </c>
      <c r="Q262" s="416">
        <v>78293357</v>
      </c>
      <c r="R262" s="431">
        <v>2022</v>
      </c>
      <c r="S262" s="416">
        <v>78293357</v>
      </c>
      <c r="T262" s="416">
        <v>78293357</v>
      </c>
      <c r="U262" s="433"/>
      <c r="V262" s="416">
        <v>1</v>
      </c>
      <c r="W262" s="451">
        <v>0</v>
      </c>
      <c r="Z262" s="430" t="s">
        <v>1688</v>
      </c>
      <c r="AE262" s="430" t="s">
        <v>2587</v>
      </c>
      <c r="AF262" s="250">
        <v>345</v>
      </c>
      <c r="AK262" s="250" t="s">
        <v>1840</v>
      </c>
      <c r="AL262" s="250" t="s">
        <v>1840</v>
      </c>
      <c r="AP262" s="460"/>
    </row>
    <row r="263" spans="1:42" hidden="1">
      <c r="B263" s="250">
        <v>210675</v>
      </c>
      <c r="C263" s="250">
        <v>92113</v>
      </c>
      <c r="D263" s="250">
        <v>143589</v>
      </c>
      <c r="E263" s="250" t="e">
        <v>#N/A</v>
      </c>
      <c r="F263" s="250" t="s">
        <v>1894</v>
      </c>
      <c r="G263" s="250" t="s">
        <v>2585</v>
      </c>
      <c r="H263" s="250" t="s">
        <v>2588</v>
      </c>
      <c r="I263" s="250" t="s">
        <v>1215</v>
      </c>
      <c r="J263" s="250"/>
      <c r="K263" s="250"/>
      <c r="M263" s="436"/>
      <c r="N263" s="415">
        <v>44927</v>
      </c>
      <c r="O263" s="415">
        <v>44754</v>
      </c>
      <c r="P263" s="430" t="s">
        <v>1897</v>
      </c>
      <c r="Q263" s="416">
        <v>342000</v>
      </c>
      <c r="R263" s="431">
        <v>2022</v>
      </c>
      <c r="S263" s="416">
        <v>342000</v>
      </c>
      <c r="T263" s="416">
        <v>342000</v>
      </c>
      <c r="U263" s="433"/>
      <c r="V263" s="416">
        <v>1</v>
      </c>
      <c r="W263" s="451">
        <v>0</v>
      </c>
      <c r="Z263" s="430" t="s">
        <v>1688</v>
      </c>
      <c r="AE263" s="430" t="s">
        <v>2589</v>
      </c>
      <c r="AF263" s="250">
        <v>345</v>
      </c>
      <c r="AK263" s="250" t="s">
        <v>1840</v>
      </c>
      <c r="AL263" s="250" t="s">
        <v>1840</v>
      </c>
      <c r="AP263" s="460"/>
    </row>
    <row r="264" spans="1:42" hidden="1">
      <c r="B264" s="250">
        <v>210675</v>
      </c>
      <c r="C264" s="250">
        <v>92113</v>
      </c>
      <c r="D264" s="250">
        <v>143590</v>
      </c>
      <c r="E264" s="250" t="e">
        <v>#N/A</v>
      </c>
      <c r="F264" s="250" t="s">
        <v>1894</v>
      </c>
      <c r="G264" s="250" t="s">
        <v>2585</v>
      </c>
      <c r="H264" s="250" t="s">
        <v>2590</v>
      </c>
      <c r="I264" s="250" t="s">
        <v>1215</v>
      </c>
      <c r="J264" s="250"/>
      <c r="K264" s="250"/>
      <c r="M264" s="436"/>
      <c r="N264" s="415">
        <v>44927</v>
      </c>
      <c r="O264" s="415">
        <v>44754</v>
      </c>
      <c r="P264" s="430" t="s">
        <v>1897</v>
      </c>
      <c r="Q264" s="416">
        <v>342000</v>
      </c>
      <c r="R264" s="431">
        <v>2022</v>
      </c>
      <c r="S264" s="416">
        <v>342000</v>
      </c>
      <c r="T264" s="416">
        <v>342000</v>
      </c>
      <c r="U264" s="433"/>
      <c r="V264" s="416">
        <v>1</v>
      </c>
      <c r="W264" s="451">
        <v>0</v>
      </c>
      <c r="Z264" s="430" t="s">
        <v>1688</v>
      </c>
      <c r="AE264" s="430" t="s">
        <v>2591</v>
      </c>
      <c r="AF264" s="250">
        <v>345</v>
      </c>
      <c r="AK264" s="250" t="s">
        <v>1840</v>
      </c>
      <c r="AL264" s="250" t="s">
        <v>1840</v>
      </c>
      <c r="AP264" s="460"/>
    </row>
    <row r="265" spans="1:42" ht="14.1" customHeight="1">
      <c r="A265" s="250" t="s">
        <v>482</v>
      </c>
      <c r="B265" s="250">
        <v>210627</v>
      </c>
      <c r="C265" s="250">
        <v>81717</v>
      </c>
      <c r="D265" s="250">
        <v>122796</v>
      </c>
      <c r="E265" s="443" t="s">
        <v>1755</v>
      </c>
      <c r="F265" s="443" t="s">
        <v>1219</v>
      </c>
      <c r="G265" s="480" t="s">
        <v>1681</v>
      </c>
      <c r="H265" s="480" t="s">
        <v>1682</v>
      </c>
      <c r="I265" s="480" t="s">
        <v>1354</v>
      </c>
      <c r="J265" s="480"/>
      <c r="K265" s="443" t="s">
        <v>2783</v>
      </c>
      <c r="L265" s="415">
        <v>45436</v>
      </c>
      <c r="M265" s="432">
        <v>45443</v>
      </c>
      <c r="N265" s="415">
        <v>44562</v>
      </c>
      <c r="O265" s="415">
        <v>44505</v>
      </c>
      <c r="P265" s="430" t="s">
        <v>1676</v>
      </c>
      <c r="Q265" s="416">
        <v>6275764</v>
      </c>
      <c r="R265" s="431">
        <v>2023</v>
      </c>
      <c r="S265" s="416">
        <v>6432658</v>
      </c>
      <c r="T265" s="416">
        <v>6275764</v>
      </c>
      <c r="U265" s="433">
        <v>8323241</v>
      </c>
      <c r="V265" s="475">
        <v>0.97560977126407156</v>
      </c>
      <c r="W265" s="475">
        <v>1.2939038574722921</v>
      </c>
      <c r="X265" s="416">
        <v>0</v>
      </c>
      <c r="Z265" s="462" t="s">
        <v>1568</v>
      </c>
      <c r="AA265" s="430">
        <v>511553</v>
      </c>
      <c r="AB265" s="430" t="s">
        <v>1683</v>
      </c>
      <c r="AE265" s="430" t="s">
        <v>2592</v>
      </c>
      <c r="AF265" s="437">
        <v>345</v>
      </c>
      <c r="AG265" s="437">
        <v>0.2</v>
      </c>
      <c r="AH265" s="437"/>
      <c r="AK265" s="250" t="s">
        <v>1564</v>
      </c>
      <c r="AN265" s="434" t="s">
        <v>2593</v>
      </c>
      <c r="AO265" s="462" t="s">
        <v>2806</v>
      </c>
      <c r="AP265" s="460"/>
    </row>
    <row r="266" spans="1:42" hidden="1">
      <c r="B266" s="250">
        <v>210637</v>
      </c>
      <c r="C266" s="250">
        <v>92140</v>
      </c>
      <c r="D266" s="250">
        <v>143663</v>
      </c>
      <c r="E266" s="250" t="e">
        <v>#N/A</v>
      </c>
      <c r="F266" s="250" t="s">
        <v>1869</v>
      </c>
      <c r="G266" s="250" t="s">
        <v>2595</v>
      </c>
      <c r="H266" s="250" t="s">
        <v>2596</v>
      </c>
      <c r="I266" s="250" t="s">
        <v>1215</v>
      </c>
      <c r="J266" s="250"/>
      <c r="K266" s="250"/>
      <c r="L266" s="420"/>
      <c r="M266" s="436"/>
      <c r="N266" s="415">
        <v>45078</v>
      </c>
      <c r="O266" s="415">
        <v>44629</v>
      </c>
      <c r="P266" s="430" t="s">
        <v>1897</v>
      </c>
      <c r="Q266" s="416">
        <v>236539</v>
      </c>
      <c r="R266" s="431">
        <v>2022</v>
      </c>
      <c r="S266" s="416">
        <v>236539</v>
      </c>
      <c r="T266" s="416">
        <v>236539</v>
      </c>
      <c r="U266" s="433"/>
      <c r="V266" s="416">
        <v>1</v>
      </c>
      <c r="W266" s="451">
        <v>0</v>
      </c>
      <c r="Z266" s="430" t="s">
        <v>1591</v>
      </c>
      <c r="AE266" s="430" t="s">
        <v>2597</v>
      </c>
      <c r="AF266" s="250">
        <v>115</v>
      </c>
      <c r="AK266" s="250" t="s">
        <v>1840</v>
      </c>
      <c r="AL266" s="250" t="s">
        <v>1840</v>
      </c>
      <c r="AP266" s="460"/>
    </row>
    <row r="267" spans="1:42" hidden="1">
      <c r="B267" s="250">
        <v>210647</v>
      </c>
      <c r="C267" s="250">
        <v>92144</v>
      </c>
      <c r="D267" s="250">
        <v>143664</v>
      </c>
      <c r="E267" s="250" t="e">
        <v>#N/A</v>
      </c>
      <c r="F267" s="250" t="s">
        <v>2362</v>
      </c>
      <c r="G267" s="250" t="s">
        <v>2598</v>
      </c>
      <c r="H267" s="250" t="s">
        <v>2599</v>
      </c>
      <c r="I267" s="250" t="s">
        <v>1215</v>
      </c>
      <c r="J267" s="250"/>
      <c r="K267" s="250"/>
      <c r="L267" s="420"/>
      <c r="M267" s="436"/>
      <c r="N267" s="415">
        <v>45078</v>
      </c>
      <c r="O267" s="415">
        <v>44629</v>
      </c>
      <c r="P267" s="430" t="s">
        <v>1897</v>
      </c>
      <c r="Q267" s="416">
        <v>255075</v>
      </c>
      <c r="R267" s="431">
        <v>2022</v>
      </c>
      <c r="S267" s="416">
        <v>255075</v>
      </c>
      <c r="T267" s="416">
        <v>255075</v>
      </c>
      <c r="U267" s="433"/>
      <c r="V267" s="416">
        <v>1</v>
      </c>
      <c r="W267" s="451">
        <v>0</v>
      </c>
      <c r="Z267" s="430" t="s">
        <v>1591</v>
      </c>
      <c r="AE267" s="430" t="s">
        <v>2600</v>
      </c>
      <c r="AF267" s="250">
        <v>161</v>
      </c>
      <c r="AK267" s="250" t="s">
        <v>1840</v>
      </c>
      <c r="AL267" s="250" t="s">
        <v>1840</v>
      </c>
      <c r="AP267" s="460"/>
    </row>
    <row r="268" spans="1:42" hidden="1">
      <c r="B268" s="250">
        <v>210647</v>
      </c>
      <c r="C268" s="250">
        <v>92144</v>
      </c>
      <c r="D268" s="250">
        <v>143665</v>
      </c>
      <c r="E268" s="250" t="e">
        <v>#N/A</v>
      </c>
      <c r="F268" s="250" t="s">
        <v>2362</v>
      </c>
      <c r="G268" s="250" t="s">
        <v>2598</v>
      </c>
      <c r="H268" s="250" t="s">
        <v>2601</v>
      </c>
      <c r="I268" s="250" t="s">
        <v>1215</v>
      </c>
      <c r="J268" s="250"/>
      <c r="K268" s="250"/>
      <c r="L268" s="420"/>
      <c r="M268" s="436"/>
      <c r="N268" s="415">
        <v>45078</v>
      </c>
      <c r="O268" s="415">
        <v>44629</v>
      </c>
      <c r="P268" s="430" t="s">
        <v>1897</v>
      </c>
      <c r="Q268" s="416">
        <v>255075</v>
      </c>
      <c r="R268" s="431">
        <v>2022</v>
      </c>
      <c r="S268" s="416">
        <v>255075</v>
      </c>
      <c r="T268" s="416">
        <v>255075</v>
      </c>
      <c r="U268" s="433"/>
      <c r="V268" s="416">
        <v>1</v>
      </c>
      <c r="W268" s="451">
        <v>0</v>
      </c>
      <c r="Z268" s="430" t="s">
        <v>1591</v>
      </c>
      <c r="AE268" s="430" t="s">
        <v>2602</v>
      </c>
      <c r="AF268" s="250">
        <v>161</v>
      </c>
      <c r="AK268" s="250" t="s">
        <v>1840</v>
      </c>
      <c r="AL268" s="250" t="s">
        <v>1840</v>
      </c>
      <c r="AP268" s="460"/>
    </row>
    <row r="269" spans="1:42" hidden="1">
      <c r="B269" s="250">
        <v>210647</v>
      </c>
      <c r="C269" s="250">
        <v>92141</v>
      </c>
      <c r="D269" s="250">
        <v>143666</v>
      </c>
      <c r="E269" s="250" t="e">
        <v>#N/A</v>
      </c>
      <c r="F269" s="250" t="s">
        <v>2362</v>
      </c>
      <c r="G269" s="250" t="s">
        <v>2603</v>
      </c>
      <c r="H269" s="250" t="s">
        <v>2604</v>
      </c>
      <c r="I269" s="250" t="s">
        <v>1215</v>
      </c>
      <c r="J269" s="250"/>
      <c r="K269" s="250"/>
      <c r="L269" s="420"/>
      <c r="M269" s="436"/>
      <c r="N269" s="415">
        <v>45078</v>
      </c>
      <c r="O269" s="415">
        <v>44629</v>
      </c>
      <c r="P269" s="430" t="s">
        <v>1897</v>
      </c>
      <c r="Q269" s="416">
        <v>319002</v>
      </c>
      <c r="R269" s="431">
        <v>2022</v>
      </c>
      <c r="S269" s="416">
        <v>319002</v>
      </c>
      <c r="T269" s="416">
        <v>319002</v>
      </c>
      <c r="U269" s="433"/>
      <c r="V269" s="416">
        <v>1</v>
      </c>
      <c r="W269" s="451">
        <v>0</v>
      </c>
      <c r="Z269" s="430" t="s">
        <v>1591</v>
      </c>
      <c r="AE269" s="430" t="s">
        <v>2605</v>
      </c>
      <c r="AF269" s="250">
        <v>161</v>
      </c>
      <c r="AK269" s="250" t="s">
        <v>1840</v>
      </c>
      <c r="AL269" s="250" t="s">
        <v>1840</v>
      </c>
      <c r="AP269" s="460"/>
    </row>
    <row r="270" spans="1:42" hidden="1">
      <c r="B270" s="250">
        <v>210640</v>
      </c>
      <c r="C270" s="250">
        <v>92142</v>
      </c>
      <c r="D270" s="250">
        <v>143667</v>
      </c>
      <c r="E270" s="250" t="e">
        <v>#N/A</v>
      </c>
      <c r="F270" s="250" t="s">
        <v>2536</v>
      </c>
      <c r="G270" s="250" t="s">
        <v>2606</v>
      </c>
      <c r="H270" s="250" t="s">
        <v>2607</v>
      </c>
      <c r="I270" s="250" t="s">
        <v>1215</v>
      </c>
      <c r="J270" s="250"/>
      <c r="K270" s="250"/>
      <c r="L270" s="415">
        <v>45444</v>
      </c>
      <c r="M270" s="436"/>
      <c r="N270" s="415">
        <v>45078</v>
      </c>
      <c r="O270" s="415">
        <v>44631</v>
      </c>
      <c r="P270" s="430" t="s">
        <v>1897</v>
      </c>
      <c r="Q270" s="416">
        <v>9989000</v>
      </c>
      <c r="R270" s="431">
        <v>2022</v>
      </c>
      <c r="S270" s="416">
        <v>9989000</v>
      </c>
      <c r="T270" s="416">
        <v>9989000</v>
      </c>
      <c r="U270" s="433"/>
      <c r="V270" s="416">
        <v>1</v>
      </c>
      <c r="W270" s="451">
        <v>0</v>
      </c>
      <c r="Z270" s="430" t="s">
        <v>1568</v>
      </c>
      <c r="AE270" s="430" t="s">
        <v>2608</v>
      </c>
      <c r="AF270" s="250">
        <v>230</v>
      </c>
      <c r="AP270" s="460"/>
    </row>
    <row r="271" spans="1:42" hidden="1">
      <c r="B271" s="250">
        <v>210654</v>
      </c>
      <c r="C271" s="250">
        <v>92143</v>
      </c>
      <c r="D271" s="250">
        <v>143668</v>
      </c>
      <c r="E271" s="250" t="e">
        <v>#N/A</v>
      </c>
      <c r="F271" s="250" t="s">
        <v>2609</v>
      </c>
      <c r="G271" s="250" t="s">
        <v>2610</v>
      </c>
      <c r="H271" s="250" t="s">
        <v>2611</v>
      </c>
      <c r="I271" s="250" t="s">
        <v>1215</v>
      </c>
      <c r="J271" s="250"/>
      <c r="K271" s="250"/>
      <c r="L271" s="415">
        <v>46174</v>
      </c>
      <c r="M271" s="436"/>
      <c r="N271" s="415">
        <v>46174</v>
      </c>
      <c r="O271" s="415">
        <v>44631</v>
      </c>
      <c r="P271" s="430" t="s">
        <v>1897</v>
      </c>
      <c r="Q271" s="416">
        <v>10688750</v>
      </c>
      <c r="R271" s="431">
        <v>2022</v>
      </c>
      <c r="S271" s="416">
        <v>10688750</v>
      </c>
      <c r="T271" s="416">
        <v>10688750</v>
      </c>
      <c r="U271" s="433"/>
      <c r="V271" s="416">
        <v>1</v>
      </c>
      <c r="W271" s="451">
        <v>0</v>
      </c>
      <c r="Z271" s="430" t="s">
        <v>1591</v>
      </c>
      <c r="AE271" s="430" t="s">
        <v>2612</v>
      </c>
      <c r="AF271" s="250">
        <v>161</v>
      </c>
      <c r="AK271" s="250" t="s">
        <v>1840</v>
      </c>
      <c r="AL271" s="250" t="s">
        <v>1840</v>
      </c>
      <c r="AP271" s="460"/>
    </row>
    <row r="272" spans="1:42" hidden="1">
      <c r="B272" s="250">
        <v>210654</v>
      </c>
      <c r="C272" s="250">
        <v>92143</v>
      </c>
      <c r="D272" s="250">
        <v>143669</v>
      </c>
      <c r="E272" s="250" t="e">
        <v>#N/A</v>
      </c>
      <c r="F272" s="250" t="s">
        <v>2609</v>
      </c>
      <c r="G272" s="250" t="s">
        <v>2610</v>
      </c>
      <c r="H272" s="250" t="s">
        <v>2613</v>
      </c>
      <c r="I272" s="250" t="s">
        <v>1215</v>
      </c>
      <c r="J272" s="250"/>
      <c r="K272" s="250"/>
      <c r="L272" s="415">
        <v>46174</v>
      </c>
      <c r="M272" s="436"/>
      <c r="N272" s="415">
        <v>46174</v>
      </c>
      <c r="O272" s="415">
        <v>44631</v>
      </c>
      <c r="P272" s="430" t="s">
        <v>1897</v>
      </c>
      <c r="Q272" s="416">
        <v>393232</v>
      </c>
      <c r="R272" s="431">
        <v>2022</v>
      </c>
      <c r="S272" s="416">
        <v>393232</v>
      </c>
      <c r="T272" s="416">
        <v>393232</v>
      </c>
      <c r="U272" s="433"/>
      <c r="V272" s="416">
        <v>1</v>
      </c>
      <c r="W272" s="451">
        <v>0</v>
      </c>
      <c r="Z272" s="430" t="s">
        <v>1591</v>
      </c>
      <c r="AE272" s="430" t="s">
        <v>2614</v>
      </c>
      <c r="AF272" s="250">
        <v>161</v>
      </c>
      <c r="AK272" s="250" t="s">
        <v>1840</v>
      </c>
      <c r="AL272" s="250" t="s">
        <v>1840</v>
      </c>
      <c r="AP272" s="460"/>
    </row>
    <row r="273" spans="2:42" hidden="1">
      <c r="B273" s="250">
        <v>210654</v>
      </c>
      <c r="C273" s="250">
        <v>92143</v>
      </c>
      <c r="D273" s="250">
        <v>143670</v>
      </c>
      <c r="E273" s="250" t="e">
        <v>#N/A</v>
      </c>
      <c r="F273" s="250" t="s">
        <v>2609</v>
      </c>
      <c r="G273" s="250" t="s">
        <v>2610</v>
      </c>
      <c r="H273" s="250" t="s">
        <v>2615</v>
      </c>
      <c r="I273" s="250" t="s">
        <v>1215</v>
      </c>
      <c r="J273" s="250"/>
      <c r="K273" s="250"/>
      <c r="L273" s="415">
        <v>46174</v>
      </c>
      <c r="M273" s="436"/>
      <c r="N273" s="415">
        <v>46174</v>
      </c>
      <c r="O273" s="415">
        <v>44631</v>
      </c>
      <c r="P273" s="430" t="s">
        <v>1897</v>
      </c>
      <c r="Q273" s="416">
        <v>209518</v>
      </c>
      <c r="R273" s="431">
        <v>2022</v>
      </c>
      <c r="S273" s="416">
        <v>209518</v>
      </c>
      <c r="T273" s="416">
        <v>209518</v>
      </c>
      <c r="U273" s="433"/>
      <c r="V273" s="416">
        <v>1</v>
      </c>
      <c r="W273" s="451">
        <v>0</v>
      </c>
      <c r="Z273" s="430" t="s">
        <v>1591</v>
      </c>
      <c r="AE273" s="430" t="s">
        <v>2616</v>
      </c>
      <c r="AF273" s="250">
        <v>161</v>
      </c>
      <c r="AK273" s="250" t="s">
        <v>1840</v>
      </c>
      <c r="AL273" s="250" t="s">
        <v>1840</v>
      </c>
      <c r="AP273" s="460"/>
    </row>
    <row r="274" spans="2:42" hidden="1">
      <c r="B274" s="250">
        <v>210619</v>
      </c>
      <c r="C274" s="250">
        <v>92180</v>
      </c>
      <c r="D274" s="250">
        <v>143705</v>
      </c>
      <c r="E274" s="250">
        <v>0</v>
      </c>
      <c r="F274" s="250" t="s">
        <v>1905</v>
      </c>
      <c r="G274" s="250" t="s">
        <v>2617</v>
      </c>
      <c r="H274" s="250" t="s">
        <v>2618</v>
      </c>
      <c r="I274" s="250" t="s">
        <v>1215</v>
      </c>
      <c r="J274" s="250"/>
      <c r="K274" s="250"/>
      <c r="L274" s="415">
        <v>44713</v>
      </c>
      <c r="M274" s="436"/>
      <c r="N274" s="415">
        <v>44713</v>
      </c>
      <c r="O274" s="415">
        <v>44504</v>
      </c>
      <c r="P274" s="430" t="s">
        <v>2619</v>
      </c>
      <c r="Q274" s="416">
        <v>11250834</v>
      </c>
      <c r="R274" s="431">
        <v>2022</v>
      </c>
      <c r="S274" s="416">
        <v>11250834</v>
      </c>
      <c r="T274" s="416">
        <v>11250834</v>
      </c>
      <c r="U274" s="433"/>
      <c r="V274" s="416">
        <v>1</v>
      </c>
      <c r="W274" s="451">
        <v>0</v>
      </c>
      <c r="X274" s="416">
        <v>0</v>
      </c>
      <c r="Z274" s="430" t="s">
        <v>1688</v>
      </c>
      <c r="AA274" s="430">
        <v>640248</v>
      </c>
      <c r="AB274" s="430" t="s">
        <v>2620</v>
      </c>
      <c r="AC274" s="430">
        <v>640383</v>
      </c>
      <c r="AD274" s="430" t="s">
        <v>2621</v>
      </c>
      <c r="AE274" s="430" t="s">
        <v>2622</v>
      </c>
      <c r="AG274" s="250">
        <v>10</v>
      </c>
      <c r="AK274" s="250" t="s">
        <v>1840</v>
      </c>
      <c r="AL274" s="250" t="s">
        <v>1840</v>
      </c>
      <c r="AP274" s="460"/>
    </row>
    <row r="275" spans="2:42" hidden="1">
      <c r="B275" s="250">
        <v>210675</v>
      </c>
      <c r="C275" s="250">
        <v>92168</v>
      </c>
      <c r="D275" s="250">
        <v>143714</v>
      </c>
      <c r="E275" s="250" t="e">
        <v>#N/A</v>
      </c>
      <c r="F275" s="250" t="s">
        <v>1894</v>
      </c>
      <c r="G275" s="250" t="s">
        <v>2623</v>
      </c>
      <c r="H275" s="250" t="s">
        <v>2624</v>
      </c>
      <c r="I275" s="250" t="s">
        <v>1215</v>
      </c>
      <c r="J275" s="250"/>
      <c r="K275" s="250"/>
      <c r="M275" s="436"/>
      <c r="N275" s="415">
        <v>44927</v>
      </c>
      <c r="O275" s="415">
        <v>44754</v>
      </c>
      <c r="P275" s="430" t="s">
        <v>1897</v>
      </c>
      <c r="Q275" s="416">
        <v>67411405</v>
      </c>
      <c r="R275" s="431">
        <v>2022</v>
      </c>
      <c r="S275" s="416">
        <v>67411405</v>
      </c>
      <c r="T275" s="416">
        <v>67411405</v>
      </c>
      <c r="U275" s="433"/>
      <c r="V275" s="416">
        <v>1</v>
      </c>
      <c r="W275" s="451">
        <v>0</v>
      </c>
      <c r="Z275" s="430" t="s">
        <v>1688</v>
      </c>
      <c r="AE275" s="430" t="s">
        <v>2625</v>
      </c>
      <c r="AF275" s="250" t="s">
        <v>1920</v>
      </c>
      <c r="AK275" s="250" t="s">
        <v>1840</v>
      </c>
      <c r="AL275" s="250" t="s">
        <v>1840</v>
      </c>
      <c r="AP275" s="460"/>
    </row>
    <row r="276" spans="2:42" hidden="1">
      <c r="B276" s="250">
        <v>210656</v>
      </c>
      <c r="C276" s="250">
        <v>92190</v>
      </c>
      <c r="D276" s="250">
        <v>143806</v>
      </c>
      <c r="E276" s="250" t="e">
        <v>#N/A</v>
      </c>
      <c r="F276" s="250" t="s">
        <v>1866</v>
      </c>
      <c r="G276" s="250" t="s">
        <v>2626</v>
      </c>
      <c r="H276" s="250" t="s">
        <v>2627</v>
      </c>
      <c r="I276" s="250" t="s">
        <v>1215</v>
      </c>
      <c r="J276" s="250"/>
      <c r="K276" s="250"/>
      <c r="L276" s="420"/>
      <c r="M276" s="436"/>
      <c r="N276" s="415">
        <v>45078</v>
      </c>
      <c r="O276" s="415">
        <v>44631</v>
      </c>
      <c r="P276" s="430" t="s">
        <v>1897</v>
      </c>
      <c r="Q276" s="416">
        <v>1575000</v>
      </c>
      <c r="R276" s="431">
        <v>2022</v>
      </c>
      <c r="S276" s="416">
        <v>1575000</v>
      </c>
      <c r="T276" s="416">
        <v>1575000</v>
      </c>
      <c r="U276" s="433"/>
      <c r="V276" s="416">
        <v>1</v>
      </c>
      <c r="W276" s="451">
        <v>0</v>
      </c>
      <c r="X276" s="416">
        <v>0</v>
      </c>
      <c r="Z276" s="430" t="s">
        <v>1591</v>
      </c>
      <c r="AE276" s="430" t="s">
        <v>2628</v>
      </c>
      <c r="AF276" s="250">
        <v>138</v>
      </c>
      <c r="AK276" s="250" t="s">
        <v>1840</v>
      </c>
      <c r="AL276" s="250" t="s">
        <v>1840</v>
      </c>
      <c r="AP276" s="460"/>
    </row>
    <row r="277" spans="2:42" hidden="1">
      <c r="B277" s="250">
        <v>210656</v>
      </c>
      <c r="C277" s="250">
        <v>92190</v>
      </c>
      <c r="D277" s="250">
        <v>143815</v>
      </c>
      <c r="E277" s="250" t="e">
        <v>#N/A</v>
      </c>
      <c r="F277" s="250" t="s">
        <v>1866</v>
      </c>
      <c r="G277" s="250" t="s">
        <v>2626</v>
      </c>
      <c r="H277" s="250" t="s">
        <v>2629</v>
      </c>
      <c r="I277" s="250" t="s">
        <v>1215</v>
      </c>
      <c r="J277" s="250"/>
      <c r="K277" s="250"/>
      <c r="L277" s="420"/>
      <c r="M277" s="436"/>
      <c r="N277" s="415">
        <v>45078</v>
      </c>
      <c r="O277" s="415">
        <v>44631</v>
      </c>
      <c r="P277" s="430" t="s">
        <v>1897</v>
      </c>
      <c r="Q277" s="416">
        <v>5000000</v>
      </c>
      <c r="R277" s="431">
        <v>2022</v>
      </c>
      <c r="S277" s="416">
        <v>5000000</v>
      </c>
      <c r="T277" s="416">
        <v>5000000</v>
      </c>
      <c r="U277" s="433"/>
      <c r="V277" s="416">
        <v>1</v>
      </c>
      <c r="W277" s="451">
        <v>0</v>
      </c>
      <c r="X277" s="416">
        <v>0</v>
      </c>
      <c r="Z277" s="430" t="s">
        <v>1591</v>
      </c>
      <c r="AE277" s="430" t="s">
        <v>2630</v>
      </c>
      <c r="AF277" s="250">
        <v>69</v>
      </c>
      <c r="AK277" s="250" t="s">
        <v>1840</v>
      </c>
      <c r="AL277" s="250" t="s">
        <v>1840</v>
      </c>
      <c r="AP277" s="460"/>
    </row>
    <row r="278" spans="2:42" hidden="1">
      <c r="B278" s="250">
        <v>210656</v>
      </c>
      <c r="C278" s="250">
        <v>92190</v>
      </c>
      <c r="D278" s="250">
        <v>143816</v>
      </c>
      <c r="E278" s="250" t="e">
        <v>#N/A</v>
      </c>
      <c r="F278" s="250" t="s">
        <v>1866</v>
      </c>
      <c r="G278" s="250" t="s">
        <v>2626</v>
      </c>
      <c r="H278" s="250" t="s">
        <v>2631</v>
      </c>
      <c r="I278" s="250" t="s">
        <v>1215</v>
      </c>
      <c r="J278" s="250"/>
      <c r="K278" s="250"/>
      <c r="L278" s="420"/>
      <c r="M278" s="436"/>
      <c r="N278" s="415">
        <v>45078</v>
      </c>
      <c r="O278" s="415">
        <v>44631</v>
      </c>
      <c r="P278" s="430" t="s">
        <v>1897</v>
      </c>
      <c r="Q278" s="416">
        <v>8806000</v>
      </c>
      <c r="R278" s="431">
        <v>2022</v>
      </c>
      <c r="S278" s="416">
        <v>8806000</v>
      </c>
      <c r="T278" s="416">
        <v>8806000</v>
      </c>
      <c r="U278" s="433"/>
      <c r="V278" s="416">
        <v>1</v>
      </c>
      <c r="W278" s="451">
        <v>0</v>
      </c>
      <c r="X278" s="416">
        <v>0</v>
      </c>
      <c r="Z278" s="430" t="s">
        <v>1591</v>
      </c>
      <c r="AE278" s="430" t="s">
        <v>2632</v>
      </c>
      <c r="AF278" s="250">
        <v>69</v>
      </c>
      <c r="AK278" s="250" t="s">
        <v>1840</v>
      </c>
      <c r="AL278" s="250" t="s">
        <v>1840</v>
      </c>
      <c r="AP278" s="460"/>
    </row>
    <row r="279" spans="2:42" hidden="1">
      <c r="B279" s="250">
        <v>210656</v>
      </c>
      <c r="C279" s="250">
        <v>92190</v>
      </c>
      <c r="D279" s="250">
        <v>143817</v>
      </c>
      <c r="E279" s="250" t="e">
        <v>#N/A</v>
      </c>
      <c r="F279" s="250" t="s">
        <v>1866</v>
      </c>
      <c r="G279" s="250" t="s">
        <v>2626</v>
      </c>
      <c r="H279" s="250" t="s">
        <v>2633</v>
      </c>
      <c r="I279" s="250" t="s">
        <v>1215</v>
      </c>
      <c r="J279" s="250"/>
      <c r="K279" s="250"/>
      <c r="L279" s="420"/>
      <c r="M279" s="436"/>
      <c r="N279" s="415">
        <v>45078</v>
      </c>
      <c r="O279" s="415">
        <v>44631</v>
      </c>
      <c r="P279" s="430" t="s">
        <v>1897</v>
      </c>
      <c r="Q279" s="416">
        <v>250000</v>
      </c>
      <c r="R279" s="431">
        <v>2022</v>
      </c>
      <c r="S279" s="416">
        <v>250000</v>
      </c>
      <c r="T279" s="416">
        <v>250000</v>
      </c>
      <c r="U279" s="433"/>
      <c r="V279" s="416">
        <v>1</v>
      </c>
      <c r="W279" s="451">
        <v>0</v>
      </c>
      <c r="X279" s="416">
        <v>0</v>
      </c>
      <c r="Z279" s="430" t="s">
        <v>1591</v>
      </c>
      <c r="AE279" s="430" t="s">
        <v>2634</v>
      </c>
      <c r="AF279" s="250">
        <v>69</v>
      </c>
      <c r="AK279" s="250" t="s">
        <v>1840</v>
      </c>
      <c r="AL279" s="250" t="s">
        <v>1840</v>
      </c>
      <c r="AP279" s="460"/>
    </row>
    <row r="280" spans="2:42" hidden="1">
      <c r="B280" s="250">
        <v>210641</v>
      </c>
      <c r="C280" s="250">
        <v>92213</v>
      </c>
      <c r="D280" s="250">
        <v>143980</v>
      </c>
      <c r="E280" s="250" t="e">
        <v>#N/A</v>
      </c>
      <c r="F280" s="250" t="s">
        <v>2635</v>
      </c>
      <c r="G280" s="250" t="s">
        <v>2636</v>
      </c>
      <c r="H280" s="250" t="s">
        <v>2637</v>
      </c>
      <c r="I280" s="250" t="s">
        <v>1215</v>
      </c>
      <c r="J280" s="250"/>
      <c r="K280" s="250"/>
      <c r="L280" s="415">
        <v>45230</v>
      </c>
      <c r="M280" s="436"/>
      <c r="N280" s="415">
        <v>45078</v>
      </c>
      <c r="O280" s="415">
        <v>44631</v>
      </c>
      <c r="P280" s="430" t="s">
        <v>1897</v>
      </c>
      <c r="T280" s="416">
        <v>277500</v>
      </c>
      <c r="U280" s="433"/>
      <c r="V280" s="416" t="e">
        <v>#DIV/0!</v>
      </c>
      <c r="W280" s="451" t="e">
        <v>#DIV/0!</v>
      </c>
      <c r="Z280" s="430" t="s">
        <v>1688</v>
      </c>
      <c r="AE280" s="430" t="s">
        <v>2638</v>
      </c>
      <c r="AF280" s="250" t="s">
        <v>1920</v>
      </c>
      <c r="AP280" s="460"/>
    </row>
    <row r="281" spans="2:42" hidden="1">
      <c r="B281" s="250">
        <v>210663</v>
      </c>
      <c r="C281" s="250">
        <v>92178</v>
      </c>
      <c r="D281" s="250">
        <v>144148</v>
      </c>
      <c r="E281" s="250" t="e">
        <v>#N/A</v>
      </c>
      <c r="F281" s="250" t="s">
        <v>2431</v>
      </c>
      <c r="G281" s="250" t="s">
        <v>2639</v>
      </c>
      <c r="H281" s="250" t="s">
        <v>2640</v>
      </c>
      <c r="I281" s="250" t="s">
        <v>1215</v>
      </c>
      <c r="J281" s="250"/>
      <c r="K281" s="250"/>
      <c r="L281" s="415">
        <v>45474</v>
      </c>
      <c r="M281" s="436"/>
      <c r="N281" s="415">
        <v>44927</v>
      </c>
      <c r="O281" s="415">
        <v>44754</v>
      </c>
      <c r="P281" s="430" t="s">
        <v>1897</v>
      </c>
      <c r="Q281" s="416">
        <v>22213115</v>
      </c>
      <c r="R281" s="431">
        <v>2022</v>
      </c>
      <c r="S281" s="416">
        <v>22213115</v>
      </c>
      <c r="T281" s="416">
        <v>22213115</v>
      </c>
      <c r="U281" s="433"/>
      <c r="V281" s="416">
        <v>1</v>
      </c>
      <c r="W281" s="451">
        <v>0</v>
      </c>
      <c r="X281" s="416">
        <v>0</v>
      </c>
      <c r="Z281" s="430" t="s">
        <v>1688</v>
      </c>
      <c r="AE281" s="430" t="s">
        <v>2641</v>
      </c>
      <c r="AK281" s="250" t="s">
        <v>1840</v>
      </c>
      <c r="AL281" s="250" t="s">
        <v>1840</v>
      </c>
      <c r="AP281" s="460"/>
    </row>
    <row r="282" spans="2:42" hidden="1">
      <c r="B282" s="250">
        <v>210663</v>
      </c>
      <c r="C282" s="250">
        <v>92211</v>
      </c>
      <c r="D282" s="250">
        <v>144163</v>
      </c>
      <c r="E282" s="250" t="e">
        <v>#N/A</v>
      </c>
      <c r="F282" s="250" t="s">
        <v>2431</v>
      </c>
      <c r="G282" s="250" t="s">
        <v>2642</v>
      </c>
      <c r="H282" s="250" t="s">
        <v>2643</v>
      </c>
      <c r="I282" s="250" t="s">
        <v>1215</v>
      </c>
      <c r="J282" s="250"/>
      <c r="K282" s="250"/>
      <c r="L282" s="415">
        <v>45474</v>
      </c>
      <c r="M282" s="436"/>
      <c r="N282" s="415">
        <v>44927</v>
      </c>
      <c r="O282" s="415">
        <v>44754</v>
      </c>
      <c r="P282" s="430" t="s">
        <v>1897</v>
      </c>
      <c r="Q282" s="416">
        <v>613746</v>
      </c>
      <c r="R282" s="431">
        <v>2022</v>
      </c>
      <c r="S282" s="416">
        <v>613746</v>
      </c>
      <c r="T282" s="416">
        <v>613746</v>
      </c>
      <c r="U282" s="433"/>
      <c r="V282" s="416">
        <v>1</v>
      </c>
      <c r="W282" s="451">
        <v>0</v>
      </c>
      <c r="Z282" s="430" t="s">
        <v>1688</v>
      </c>
      <c r="AE282" s="430" t="s">
        <v>2644</v>
      </c>
      <c r="AK282" s="250" t="s">
        <v>1840</v>
      </c>
      <c r="AL282" s="250" t="s">
        <v>1840</v>
      </c>
      <c r="AP282" s="460"/>
    </row>
    <row r="283" spans="2:42" hidden="1">
      <c r="B283" s="250">
        <v>210675</v>
      </c>
      <c r="C283" s="250">
        <v>92211</v>
      </c>
      <c r="D283" s="250">
        <v>144171</v>
      </c>
      <c r="E283" s="250" t="e">
        <v>#N/A</v>
      </c>
      <c r="F283" s="250" t="s">
        <v>1894</v>
      </c>
      <c r="G283" s="250" t="s">
        <v>2642</v>
      </c>
      <c r="H283" s="250" t="s">
        <v>2645</v>
      </c>
      <c r="I283" s="250" t="s">
        <v>1215</v>
      </c>
      <c r="J283" s="250"/>
      <c r="K283" s="250"/>
      <c r="M283" s="436"/>
      <c r="N283" s="415">
        <v>44927</v>
      </c>
      <c r="O283" s="415">
        <v>44754</v>
      </c>
      <c r="P283" s="430" t="s">
        <v>1897</v>
      </c>
      <c r="Q283" s="416">
        <v>17766381</v>
      </c>
      <c r="R283" s="431">
        <v>2022</v>
      </c>
      <c r="S283" s="416">
        <v>17766381</v>
      </c>
      <c r="T283" s="416">
        <v>17766381</v>
      </c>
      <c r="U283" s="433"/>
      <c r="V283" s="416">
        <v>1</v>
      </c>
      <c r="W283" s="451">
        <v>0</v>
      </c>
      <c r="Z283" s="430" t="s">
        <v>1688</v>
      </c>
      <c r="AE283" s="430" t="s">
        <v>2646</v>
      </c>
      <c r="AK283" s="250" t="s">
        <v>1840</v>
      </c>
      <c r="AL283" s="250" t="s">
        <v>1840</v>
      </c>
      <c r="AP283" s="460"/>
    </row>
    <row r="284" spans="2:42" hidden="1">
      <c r="B284" s="250">
        <v>210657</v>
      </c>
      <c r="C284" s="250">
        <v>92190</v>
      </c>
      <c r="D284" s="250">
        <v>144173</v>
      </c>
      <c r="E284" s="250" t="e">
        <v>#N/A</v>
      </c>
      <c r="F284" s="250" t="s">
        <v>1834</v>
      </c>
      <c r="G284" s="250" t="s">
        <v>2626</v>
      </c>
      <c r="H284" s="250" t="s">
        <v>2647</v>
      </c>
      <c r="I284" s="250" t="s">
        <v>1215</v>
      </c>
      <c r="J284" s="250"/>
      <c r="K284" s="250"/>
      <c r="L284" s="415">
        <v>45078</v>
      </c>
      <c r="M284" s="436"/>
      <c r="N284" s="415">
        <v>45078</v>
      </c>
      <c r="O284" s="415">
        <v>44631</v>
      </c>
      <c r="P284" s="430" t="s">
        <v>1897</v>
      </c>
      <c r="Q284" s="416">
        <v>736000</v>
      </c>
      <c r="R284" s="431">
        <v>2022</v>
      </c>
      <c r="S284" s="416">
        <v>736000</v>
      </c>
      <c r="T284" s="416">
        <v>736000</v>
      </c>
      <c r="U284" s="433"/>
      <c r="V284" s="416">
        <v>1</v>
      </c>
      <c r="W284" s="451">
        <v>0</v>
      </c>
      <c r="X284" s="416">
        <v>0</v>
      </c>
      <c r="Z284" s="430" t="s">
        <v>1591</v>
      </c>
      <c r="AE284" s="430" t="s">
        <v>2648</v>
      </c>
      <c r="AK284" s="250" t="s">
        <v>1840</v>
      </c>
      <c r="AL284" s="250" t="s">
        <v>1840</v>
      </c>
      <c r="AP284" s="460"/>
    </row>
    <row r="285" spans="2:42" hidden="1">
      <c r="B285" s="250">
        <v>210663</v>
      </c>
      <c r="C285" s="250">
        <v>92211</v>
      </c>
      <c r="D285" s="250">
        <v>144177</v>
      </c>
      <c r="E285" s="250" t="e">
        <v>#N/A</v>
      </c>
      <c r="F285" s="250" t="s">
        <v>2431</v>
      </c>
      <c r="G285" s="250" t="s">
        <v>2642</v>
      </c>
      <c r="H285" s="250" t="s">
        <v>2649</v>
      </c>
      <c r="I285" s="250" t="s">
        <v>1215</v>
      </c>
      <c r="J285" s="250"/>
      <c r="K285" s="250"/>
      <c r="L285" s="415">
        <v>45474</v>
      </c>
      <c r="M285" s="436"/>
      <c r="N285" s="415">
        <v>44927</v>
      </c>
      <c r="O285" s="415">
        <v>44754</v>
      </c>
      <c r="P285" s="430" t="s">
        <v>1897</v>
      </c>
      <c r="Q285" s="416">
        <v>3800000</v>
      </c>
      <c r="R285" s="431">
        <v>2022</v>
      </c>
      <c r="S285" s="416">
        <v>3800000</v>
      </c>
      <c r="T285" s="416">
        <v>6490000</v>
      </c>
      <c r="U285" s="433"/>
      <c r="V285" s="416">
        <v>1.7078947368421054</v>
      </c>
      <c r="W285" s="451">
        <v>0</v>
      </c>
      <c r="X285" s="416">
        <v>0</v>
      </c>
      <c r="Z285" s="430" t="s">
        <v>1688</v>
      </c>
      <c r="AE285" s="430" t="s">
        <v>2650</v>
      </c>
      <c r="AK285" s="250" t="s">
        <v>1840</v>
      </c>
      <c r="AL285" s="250" t="s">
        <v>1840</v>
      </c>
      <c r="AP285" s="460"/>
    </row>
    <row r="286" spans="2:42" hidden="1">
      <c r="B286" s="250">
        <v>210663</v>
      </c>
      <c r="C286" s="250">
        <v>92211</v>
      </c>
      <c r="D286" s="250">
        <v>144178</v>
      </c>
      <c r="E286" s="250" t="e">
        <v>#N/A</v>
      </c>
      <c r="F286" s="250" t="s">
        <v>2431</v>
      </c>
      <c r="G286" s="250" t="s">
        <v>2642</v>
      </c>
      <c r="H286" s="250" t="s">
        <v>2651</v>
      </c>
      <c r="I286" s="250" t="s">
        <v>1215</v>
      </c>
      <c r="J286" s="250"/>
      <c r="K286" s="250"/>
      <c r="L286" s="415">
        <v>45474</v>
      </c>
      <c r="M286" s="436"/>
      <c r="N286" s="415">
        <v>44927</v>
      </c>
      <c r="O286" s="415">
        <v>44754</v>
      </c>
      <c r="P286" s="430" t="s">
        <v>1897</v>
      </c>
      <c r="Q286" s="416">
        <v>596597</v>
      </c>
      <c r="R286" s="431">
        <v>2022</v>
      </c>
      <c r="S286" s="416">
        <v>596597</v>
      </c>
      <c r="T286" s="416">
        <v>596597</v>
      </c>
      <c r="U286" s="433"/>
      <c r="V286" s="416">
        <v>1</v>
      </c>
      <c r="W286" s="451">
        <v>0</v>
      </c>
      <c r="X286" s="416">
        <v>0</v>
      </c>
      <c r="Z286" s="430" t="s">
        <v>1688</v>
      </c>
      <c r="AE286" s="430" t="s">
        <v>2652</v>
      </c>
      <c r="AK286" s="250" t="s">
        <v>1840</v>
      </c>
      <c r="AL286" s="250" t="s">
        <v>1840</v>
      </c>
      <c r="AP286" s="460"/>
    </row>
    <row r="287" spans="2:42" hidden="1">
      <c r="B287" s="250">
        <v>210675</v>
      </c>
      <c r="C287" s="250">
        <v>92211</v>
      </c>
      <c r="D287" s="250">
        <v>144198</v>
      </c>
      <c r="E287" s="250" t="e">
        <v>#N/A</v>
      </c>
      <c r="F287" s="250" t="s">
        <v>1894</v>
      </c>
      <c r="G287" s="250" t="s">
        <v>2642</v>
      </c>
      <c r="H287" s="250" t="s">
        <v>2653</v>
      </c>
      <c r="I287" s="250" t="s">
        <v>1215</v>
      </c>
      <c r="J287" s="250"/>
      <c r="K287" s="250"/>
      <c r="M287" s="436"/>
      <c r="N287" s="415">
        <v>44927</v>
      </c>
      <c r="O287" s="415">
        <v>44754</v>
      </c>
      <c r="P287" s="430" t="s">
        <v>1897</v>
      </c>
      <c r="Q287" s="416">
        <v>5904650</v>
      </c>
      <c r="R287" s="431">
        <v>2022</v>
      </c>
      <c r="S287" s="416">
        <v>5904650</v>
      </c>
      <c r="T287" s="416">
        <v>5904650</v>
      </c>
      <c r="U287" s="433"/>
      <c r="V287" s="416">
        <v>1</v>
      </c>
      <c r="W287" s="451">
        <v>0</v>
      </c>
      <c r="Z287" s="430" t="s">
        <v>1688</v>
      </c>
      <c r="AE287" s="430" t="s">
        <v>2654</v>
      </c>
      <c r="AK287" s="250" t="s">
        <v>1840</v>
      </c>
      <c r="AL287" s="250" t="s">
        <v>1840</v>
      </c>
      <c r="AP287" s="460"/>
    </row>
    <row r="288" spans="2:42" hidden="1">
      <c r="B288" s="250">
        <v>210663</v>
      </c>
      <c r="C288" s="250">
        <v>92211</v>
      </c>
      <c r="D288" s="250">
        <v>144199</v>
      </c>
      <c r="E288" s="250" t="e">
        <v>#N/A</v>
      </c>
      <c r="F288" s="250" t="s">
        <v>2431</v>
      </c>
      <c r="G288" s="250" t="s">
        <v>2642</v>
      </c>
      <c r="H288" s="250" t="s">
        <v>2655</v>
      </c>
      <c r="I288" s="250" t="s">
        <v>1215</v>
      </c>
      <c r="J288" s="250"/>
      <c r="K288" s="250"/>
      <c r="M288" s="436"/>
      <c r="N288" s="415">
        <v>44927</v>
      </c>
      <c r="O288" s="415">
        <v>44754</v>
      </c>
      <c r="P288" s="430" t="s">
        <v>1897</v>
      </c>
      <c r="Q288" s="416">
        <v>2511246</v>
      </c>
      <c r="R288" s="431">
        <v>2022</v>
      </c>
      <c r="S288" s="416">
        <v>2511246</v>
      </c>
      <c r="T288" s="416">
        <v>2511246</v>
      </c>
      <c r="U288" s="433"/>
      <c r="V288" s="416">
        <v>1</v>
      </c>
      <c r="W288" s="451">
        <v>0</v>
      </c>
      <c r="Z288" s="430" t="s">
        <v>1688</v>
      </c>
      <c r="AE288" s="430" t="s">
        <v>2656</v>
      </c>
      <c r="AK288" s="250" t="s">
        <v>1840</v>
      </c>
      <c r="AL288" s="250" t="s">
        <v>1840</v>
      </c>
      <c r="AP288" s="460"/>
    </row>
    <row r="289" spans="2:42" hidden="1">
      <c r="B289" s="250">
        <v>210663</v>
      </c>
      <c r="C289" s="250">
        <v>92178</v>
      </c>
      <c r="D289" s="250">
        <v>144202</v>
      </c>
      <c r="E289" s="250" t="e">
        <v>#N/A</v>
      </c>
      <c r="F289" s="250" t="s">
        <v>2431</v>
      </c>
      <c r="G289" s="250" t="s">
        <v>2639</v>
      </c>
      <c r="H289" s="250" t="s">
        <v>2657</v>
      </c>
      <c r="I289" s="250" t="s">
        <v>1215</v>
      </c>
      <c r="J289" s="250"/>
      <c r="K289" s="250"/>
      <c r="L289" s="415">
        <v>48183</v>
      </c>
      <c r="M289" s="436"/>
      <c r="N289" s="415">
        <v>44927</v>
      </c>
      <c r="O289" s="415">
        <v>44754</v>
      </c>
      <c r="P289" s="430" t="s">
        <v>1897</v>
      </c>
      <c r="Q289" s="416">
        <v>1087789</v>
      </c>
      <c r="R289" s="431">
        <v>2022</v>
      </c>
      <c r="S289" s="416">
        <v>1087789</v>
      </c>
      <c r="T289" s="416">
        <v>1087789</v>
      </c>
      <c r="U289" s="433"/>
      <c r="V289" s="416">
        <v>1</v>
      </c>
      <c r="W289" s="451">
        <v>0</v>
      </c>
      <c r="X289" s="416">
        <v>0</v>
      </c>
      <c r="Z289" s="430" t="s">
        <v>1688</v>
      </c>
      <c r="AE289" s="430" t="s">
        <v>2658</v>
      </c>
      <c r="AF289" s="250" t="s">
        <v>1920</v>
      </c>
      <c r="AK289" s="250" t="s">
        <v>1840</v>
      </c>
      <c r="AL289" s="250" t="s">
        <v>1840</v>
      </c>
      <c r="AP289" s="460"/>
    </row>
    <row r="290" spans="2:42" hidden="1">
      <c r="B290" s="250">
        <v>210659</v>
      </c>
      <c r="C290" s="250">
        <v>92237</v>
      </c>
      <c r="D290" s="250">
        <v>144206</v>
      </c>
      <c r="E290" s="250">
        <v>0</v>
      </c>
      <c r="F290" s="250" t="s">
        <v>2027</v>
      </c>
      <c r="G290" s="250" t="s">
        <v>2659</v>
      </c>
      <c r="H290" s="250" t="s">
        <v>2660</v>
      </c>
      <c r="I290" s="250" t="s">
        <v>1215</v>
      </c>
      <c r="J290" s="250"/>
      <c r="K290" s="250"/>
      <c r="M290" s="436"/>
      <c r="N290" s="415">
        <v>44713</v>
      </c>
      <c r="O290" s="415">
        <v>44628</v>
      </c>
      <c r="P290" s="430" t="s">
        <v>2661</v>
      </c>
      <c r="Q290" s="416">
        <v>9225928</v>
      </c>
      <c r="R290" s="431">
        <v>2022</v>
      </c>
      <c r="S290" s="416">
        <v>9225928</v>
      </c>
      <c r="T290" s="416">
        <v>9225928</v>
      </c>
      <c r="U290" s="433"/>
      <c r="V290" s="416">
        <v>1</v>
      </c>
      <c r="W290" s="451">
        <v>0</v>
      </c>
      <c r="Z290" s="430" t="s">
        <v>1688</v>
      </c>
      <c r="AE290" s="430" t="s">
        <v>2662</v>
      </c>
      <c r="AP290" s="460"/>
    </row>
    <row r="291" spans="2:42" hidden="1">
      <c r="B291" s="250">
        <v>210659</v>
      </c>
      <c r="C291" s="250">
        <v>92237</v>
      </c>
      <c r="D291" s="250">
        <v>144207</v>
      </c>
      <c r="E291" s="250">
        <v>0</v>
      </c>
      <c r="F291" s="250" t="s">
        <v>2027</v>
      </c>
      <c r="G291" s="250" t="s">
        <v>2659</v>
      </c>
      <c r="H291" s="250" t="s">
        <v>2663</v>
      </c>
      <c r="I291" s="250" t="s">
        <v>1215</v>
      </c>
      <c r="J291" s="250"/>
      <c r="K291" s="250"/>
      <c r="M291" s="436"/>
      <c r="N291" s="415">
        <v>44713</v>
      </c>
      <c r="O291" s="415">
        <v>44628</v>
      </c>
      <c r="P291" s="430" t="s">
        <v>2661</v>
      </c>
      <c r="Q291" s="416">
        <v>8909901</v>
      </c>
      <c r="R291" s="431">
        <v>2022</v>
      </c>
      <c r="S291" s="416">
        <v>8909901</v>
      </c>
      <c r="T291" s="416">
        <v>8909901</v>
      </c>
      <c r="U291" s="433"/>
      <c r="V291" s="416">
        <v>1</v>
      </c>
      <c r="W291" s="451">
        <v>0</v>
      </c>
      <c r="Z291" s="430" t="s">
        <v>1688</v>
      </c>
      <c r="AE291" s="430" t="s">
        <v>2664</v>
      </c>
      <c r="AP291" s="460"/>
    </row>
    <row r="292" spans="2:42" hidden="1">
      <c r="B292" s="250">
        <v>210659</v>
      </c>
      <c r="C292" s="250">
        <v>92237</v>
      </c>
      <c r="D292" s="250">
        <v>144208</v>
      </c>
      <c r="E292" s="250">
        <v>0</v>
      </c>
      <c r="F292" s="250" t="s">
        <v>2027</v>
      </c>
      <c r="G292" s="250" t="s">
        <v>2659</v>
      </c>
      <c r="H292" s="250" t="s">
        <v>2665</v>
      </c>
      <c r="I292" s="250" t="s">
        <v>1215</v>
      </c>
      <c r="J292" s="250"/>
      <c r="K292" s="250"/>
      <c r="M292" s="436"/>
      <c r="N292" s="415">
        <v>44713</v>
      </c>
      <c r="O292" s="415">
        <v>44628</v>
      </c>
      <c r="P292" s="430" t="s">
        <v>2661</v>
      </c>
      <c r="Q292" s="416">
        <v>2678226</v>
      </c>
      <c r="R292" s="431">
        <v>2022</v>
      </c>
      <c r="S292" s="416">
        <v>2678226</v>
      </c>
      <c r="T292" s="416">
        <v>2678226</v>
      </c>
      <c r="U292" s="433"/>
      <c r="V292" s="416">
        <v>1</v>
      </c>
      <c r="W292" s="451">
        <v>0</v>
      </c>
      <c r="Z292" s="430" t="s">
        <v>1688</v>
      </c>
      <c r="AE292" s="430" t="s">
        <v>2666</v>
      </c>
      <c r="AP292" s="460"/>
    </row>
    <row r="293" spans="2:42" hidden="1">
      <c r="B293" s="250">
        <v>210663</v>
      </c>
      <c r="C293" s="250">
        <v>92168</v>
      </c>
      <c r="D293" s="250">
        <v>144226</v>
      </c>
      <c r="E293" s="250" t="e">
        <v>#N/A</v>
      </c>
      <c r="F293" s="250" t="s">
        <v>2431</v>
      </c>
      <c r="G293" s="250" t="s">
        <v>2623</v>
      </c>
      <c r="H293" s="250" t="s">
        <v>2667</v>
      </c>
      <c r="I293" s="250" t="s">
        <v>1215</v>
      </c>
      <c r="J293" s="250"/>
      <c r="K293" s="250"/>
      <c r="M293" s="436"/>
      <c r="N293" s="415">
        <v>44927</v>
      </c>
      <c r="O293" s="415">
        <v>44754</v>
      </c>
      <c r="P293" s="430" t="s">
        <v>1897</v>
      </c>
      <c r="Q293" s="416">
        <v>4702500</v>
      </c>
      <c r="R293" s="431">
        <v>2022</v>
      </c>
      <c r="S293" s="416">
        <v>4702500</v>
      </c>
      <c r="T293" s="416">
        <v>4702500</v>
      </c>
      <c r="U293" s="433"/>
      <c r="V293" s="416">
        <v>1</v>
      </c>
      <c r="W293" s="451">
        <v>0</v>
      </c>
      <c r="Z293" s="430" t="s">
        <v>1688</v>
      </c>
      <c r="AE293" s="430" t="s">
        <v>2668</v>
      </c>
      <c r="AP293" s="460"/>
    </row>
    <row r="294" spans="2:42" hidden="1">
      <c r="B294" s="250">
        <v>210675</v>
      </c>
      <c r="C294" s="250">
        <v>92168</v>
      </c>
      <c r="D294" s="250">
        <v>144227</v>
      </c>
      <c r="E294" s="250" t="e">
        <v>#N/A</v>
      </c>
      <c r="F294" s="250" t="s">
        <v>1894</v>
      </c>
      <c r="G294" s="250" t="s">
        <v>2623</v>
      </c>
      <c r="H294" s="250" t="s">
        <v>2669</v>
      </c>
      <c r="I294" s="250" t="s">
        <v>1215</v>
      </c>
      <c r="J294" s="250"/>
      <c r="K294" s="250"/>
      <c r="M294" s="436"/>
      <c r="N294" s="415">
        <v>44927</v>
      </c>
      <c r="O294" s="415">
        <v>44754</v>
      </c>
      <c r="P294" s="430" t="s">
        <v>1897</v>
      </c>
      <c r="Q294" s="416">
        <v>4675697</v>
      </c>
      <c r="R294" s="431">
        <v>2022</v>
      </c>
      <c r="S294" s="416">
        <v>4675697</v>
      </c>
      <c r="T294" s="416">
        <v>4675697</v>
      </c>
      <c r="U294" s="433"/>
      <c r="V294" s="416">
        <v>1</v>
      </c>
      <c r="W294" s="451">
        <v>0</v>
      </c>
      <c r="Z294" s="430" t="s">
        <v>1688</v>
      </c>
      <c r="AE294" s="430" t="s">
        <v>2670</v>
      </c>
      <c r="AK294" s="250" t="s">
        <v>1840</v>
      </c>
      <c r="AL294" s="250" t="s">
        <v>1840</v>
      </c>
      <c r="AP294" s="460"/>
    </row>
    <row r="295" spans="2:42" hidden="1">
      <c r="B295" s="250">
        <v>210675</v>
      </c>
      <c r="C295" s="250">
        <v>92168</v>
      </c>
      <c r="D295" s="250">
        <v>144230</v>
      </c>
      <c r="E295" s="250" t="e">
        <v>#N/A</v>
      </c>
      <c r="F295" s="250" t="s">
        <v>1894</v>
      </c>
      <c r="G295" s="250" t="s">
        <v>2623</v>
      </c>
      <c r="H295" s="250" t="s">
        <v>2671</v>
      </c>
      <c r="I295" s="250" t="s">
        <v>1215</v>
      </c>
      <c r="J295" s="250"/>
      <c r="K295" s="250"/>
      <c r="M295" s="436"/>
      <c r="N295" s="415">
        <v>44927</v>
      </c>
      <c r="O295" s="415">
        <v>44754</v>
      </c>
      <c r="P295" s="430" t="s">
        <v>1897</v>
      </c>
      <c r="Q295" s="416">
        <v>18822018</v>
      </c>
      <c r="R295" s="431">
        <v>2022</v>
      </c>
      <c r="S295" s="416">
        <v>18822018</v>
      </c>
      <c r="T295" s="416">
        <v>18822018</v>
      </c>
      <c r="U295" s="433"/>
      <c r="V295" s="416">
        <v>1</v>
      </c>
      <c r="W295" s="451">
        <v>0</v>
      </c>
      <c r="Z295" s="430" t="s">
        <v>1688</v>
      </c>
      <c r="AE295" s="430" t="s">
        <v>2672</v>
      </c>
      <c r="AK295" s="250" t="s">
        <v>1840</v>
      </c>
      <c r="AL295" s="250" t="s">
        <v>1840</v>
      </c>
      <c r="AP295" s="460"/>
    </row>
    <row r="296" spans="2:42" hidden="1">
      <c r="B296" s="250">
        <v>210675</v>
      </c>
      <c r="C296" s="250">
        <v>92168</v>
      </c>
      <c r="D296" s="250">
        <v>144231</v>
      </c>
      <c r="E296" s="250" t="e">
        <v>#N/A</v>
      </c>
      <c r="F296" s="250" t="s">
        <v>1894</v>
      </c>
      <c r="G296" s="250" t="s">
        <v>2623</v>
      </c>
      <c r="H296" s="250" t="s">
        <v>2673</v>
      </c>
      <c r="I296" s="250" t="s">
        <v>1215</v>
      </c>
      <c r="J296" s="250"/>
      <c r="K296" s="250"/>
      <c r="M296" s="436"/>
      <c r="N296" s="415">
        <v>44927</v>
      </c>
      <c r="O296" s="415">
        <v>44754</v>
      </c>
      <c r="P296" s="430" t="s">
        <v>1897</v>
      </c>
      <c r="Q296" s="416">
        <v>385021</v>
      </c>
      <c r="R296" s="431">
        <v>2022</v>
      </c>
      <c r="S296" s="416">
        <v>385021</v>
      </c>
      <c r="T296" s="416">
        <v>385021</v>
      </c>
      <c r="U296" s="433"/>
      <c r="V296" s="416">
        <v>1</v>
      </c>
      <c r="W296" s="451">
        <v>0</v>
      </c>
      <c r="Z296" s="430" t="s">
        <v>1688</v>
      </c>
      <c r="AE296" s="430" t="s">
        <v>2674</v>
      </c>
      <c r="AK296" s="250" t="s">
        <v>1840</v>
      </c>
      <c r="AL296" s="250" t="s">
        <v>1840</v>
      </c>
      <c r="AP296" s="460"/>
    </row>
    <row r="297" spans="2:42" hidden="1">
      <c r="B297" s="250">
        <v>210675</v>
      </c>
      <c r="C297" s="250">
        <v>92168</v>
      </c>
      <c r="D297" s="250">
        <v>144233</v>
      </c>
      <c r="E297" s="250" t="e">
        <v>#N/A</v>
      </c>
      <c r="F297" s="250" t="s">
        <v>1894</v>
      </c>
      <c r="G297" s="250" t="s">
        <v>2623</v>
      </c>
      <c r="H297" s="250" t="s">
        <v>2675</v>
      </c>
      <c r="I297" s="250" t="s">
        <v>1215</v>
      </c>
      <c r="J297" s="250"/>
      <c r="K297" s="250"/>
      <c r="M297" s="436"/>
      <c r="N297" s="415">
        <v>44927</v>
      </c>
      <c r="O297" s="415">
        <v>44754</v>
      </c>
      <c r="P297" s="430" t="s">
        <v>1897</v>
      </c>
      <c r="Q297" s="416">
        <v>5315254</v>
      </c>
      <c r="R297" s="431">
        <v>2022</v>
      </c>
      <c r="S297" s="416">
        <v>5315254</v>
      </c>
      <c r="T297" s="416">
        <v>5315254</v>
      </c>
      <c r="U297" s="433"/>
      <c r="V297" s="416">
        <v>1</v>
      </c>
      <c r="W297" s="451">
        <v>0</v>
      </c>
      <c r="Z297" s="430" t="s">
        <v>1688</v>
      </c>
      <c r="AE297" s="430" t="s">
        <v>2676</v>
      </c>
      <c r="AF297" s="250" t="s">
        <v>2144</v>
      </c>
      <c r="AK297" s="250" t="s">
        <v>1840</v>
      </c>
      <c r="AL297" s="250" t="s">
        <v>1840</v>
      </c>
      <c r="AP297" s="460"/>
    </row>
    <row r="298" spans="2:42" hidden="1">
      <c r="B298" s="250">
        <v>210675</v>
      </c>
      <c r="C298" s="250">
        <v>92168</v>
      </c>
      <c r="D298" s="250">
        <v>144235</v>
      </c>
      <c r="E298" s="250" t="e">
        <v>#N/A</v>
      </c>
      <c r="F298" s="250" t="s">
        <v>1894</v>
      </c>
      <c r="G298" s="250" t="s">
        <v>2623</v>
      </c>
      <c r="H298" s="250" t="s">
        <v>2677</v>
      </c>
      <c r="I298" s="250" t="s">
        <v>1215</v>
      </c>
      <c r="J298" s="250"/>
      <c r="K298" s="250"/>
      <c r="M298" s="436"/>
      <c r="N298" s="415">
        <v>44927</v>
      </c>
      <c r="O298" s="415">
        <v>44754</v>
      </c>
      <c r="P298" s="430" t="s">
        <v>1897</v>
      </c>
      <c r="Q298" s="416">
        <v>5315254</v>
      </c>
      <c r="R298" s="431">
        <v>2022</v>
      </c>
      <c r="S298" s="416">
        <v>5315254</v>
      </c>
      <c r="T298" s="416">
        <v>5315254</v>
      </c>
      <c r="U298" s="433"/>
      <c r="V298" s="416">
        <v>1</v>
      </c>
      <c r="W298" s="451">
        <v>0</v>
      </c>
      <c r="Z298" s="430" t="s">
        <v>1688</v>
      </c>
      <c r="AE298" s="430" t="s">
        <v>2678</v>
      </c>
      <c r="AF298" s="250" t="s">
        <v>2144</v>
      </c>
      <c r="AK298" s="250" t="s">
        <v>1840</v>
      </c>
      <c r="AL298" s="250" t="s">
        <v>1840</v>
      </c>
      <c r="AP298" s="460"/>
    </row>
    <row r="299" spans="2:42" hidden="1">
      <c r="B299" s="250">
        <v>210675</v>
      </c>
      <c r="C299" s="250">
        <v>92168</v>
      </c>
      <c r="D299" s="250">
        <v>144236</v>
      </c>
      <c r="E299" s="250" t="e">
        <v>#N/A</v>
      </c>
      <c r="F299" s="250" t="s">
        <v>1894</v>
      </c>
      <c r="G299" s="250" t="s">
        <v>2623</v>
      </c>
      <c r="H299" s="250" t="s">
        <v>2679</v>
      </c>
      <c r="I299" s="250" t="s">
        <v>1215</v>
      </c>
      <c r="J299" s="250"/>
      <c r="K299" s="250"/>
      <c r="M299" s="436"/>
      <c r="N299" s="415">
        <v>44927</v>
      </c>
      <c r="O299" s="415">
        <v>44754</v>
      </c>
      <c r="P299" s="430" t="s">
        <v>1897</v>
      </c>
      <c r="Q299" s="416">
        <v>200761539</v>
      </c>
      <c r="R299" s="431">
        <v>2022</v>
      </c>
      <c r="S299" s="416">
        <v>200761539</v>
      </c>
      <c r="T299" s="416">
        <v>200761539</v>
      </c>
      <c r="U299" s="433"/>
      <c r="V299" s="416">
        <v>1</v>
      </c>
      <c r="W299" s="451">
        <v>0</v>
      </c>
      <c r="Z299" s="430" t="s">
        <v>1688</v>
      </c>
      <c r="AE299" s="430" t="s">
        <v>2680</v>
      </c>
      <c r="AK299" s="250" t="s">
        <v>1840</v>
      </c>
      <c r="AL299" s="250" t="s">
        <v>1840</v>
      </c>
      <c r="AP299" s="460"/>
    </row>
    <row r="300" spans="2:42" hidden="1">
      <c r="B300" s="250">
        <v>210675</v>
      </c>
      <c r="C300" s="250">
        <v>92168</v>
      </c>
      <c r="D300" s="250">
        <v>144237</v>
      </c>
      <c r="E300" s="250" t="e">
        <v>#N/A</v>
      </c>
      <c r="F300" s="250" t="s">
        <v>1894</v>
      </c>
      <c r="G300" s="250" t="s">
        <v>2623</v>
      </c>
      <c r="H300" s="250" t="s">
        <v>2681</v>
      </c>
      <c r="I300" s="250" t="s">
        <v>1215</v>
      </c>
      <c r="J300" s="250"/>
      <c r="K300" s="250"/>
      <c r="M300" s="436"/>
      <c r="N300" s="415">
        <v>44927</v>
      </c>
      <c r="O300" s="415">
        <v>44754</v>
      </c>
      <c r="P300" s="430" t="s">
        <v>1897</v>
      </c>
      <c r="Q300" s="416">
        <v>9277339</v>
      </c>
      <c r="R300" s="431">
        <v>2022</v>
      </c>
      <c r="S300" s="416">
        <v>9277339</v>
      </c>
      <c r="T300" s="416">
        <v>9277339</v>
      </c>
      <c r="U300" s="433"/>
      <c r="V300" s="416">
        <v>1</v>
      </c>
      <c r="W300" s="451">
        <v>0</v>
      </c>
      <c r="Z300" s="430" t="s">
        <v>1688</v>
      </c>
      <c r="AE300" s="430" t="s">
        <v>2682</v>
      </c>
      <c r="AK300" s="250" t="s">
        <v>1840</v>
      </c>
      <c r="AL300" s="250" t="s">
        <v>1840</v>
      </c>
      <c r="AP300" s="460"/>
    </row>
    <row r="301" spans="2:42" hidden="1">
      <c r="B301" s="250">
        <v>210675</v>
      </c>
      <c r="C301" s="250">
        <v>92168</v>
      </c>
      <c r="D301" s="250">
        <v>144238</v>
      </c>
      <c r="E301" s="250" t="e">
        <v>#N/A</v>
      </c>
      <c r="F301" s="250" t="s">
        <v>1894</v>
      </c>
      <c r="G301" s="250" t="s">
        <v>2623</v>
      </c>
      <c r="H301" s="250" t="s">
        <v>2683</v>
      </c>
      <c r="I301" s="250" t="s">
        <v>1215</v>
      </c>
      <c r="J301" s="250"/>
      <c r="K301" s="250"/>
      <c r="M301" s="436"/>
      <c r="N301" s="415">
        <v>44927</v>
      </c>
      <c r="O301" s="415">
        <v>44754</v>
      </c>
      <c r="P301" s="430" t="s">
        <v>1897</v>
      </c>
      <c r="Q301" s="416">
        <v>5085047</v>
      </c>
      <c r="R301" s="431">
        <v>2022</v>
      </c>
      <c r="S301" s="416">
        <v>5085047</v>
      </c>
      <c r="T301" s="416">
        <v>5085047</v>
      </c>
      <c r="U301" s="433"/>
      <c r="V301" s="416">
        <v>1</v>
      </c>
      <c r="W301" s="451">
        <v>0</v>
      </c>
      <c r="Z301" s="430" t="s">
        <v>1688</v>
      </c>
      <c r="AE301" s="430" t="s">
        <v>2684</v>
      </c>
      <c r="AK301" s="250" t="s">
        <v>1840</v>
      </c>
      <c r="AL301" s="250" t="s">
        <v>1840</v>
      </c>
      <c r="AP301" s="460"/>
    </row>
    <row r="302" spans="2:42" hidden="1">
      <c r="B302" s="250">
        <v>210663</v>
      </c>
      <c r="C302" s="250">
        <v>92168</v>
      </c>
      <c r="D302" s="250">
        <v>144239</v>
      </c>
      <c r="E302" s="250" t="e">
        <v>#N/A</v>
      </c>
      <c r="F302" s="250" t="s">
        <v>2431</v>
      </c>
      <c r="G302" s="250" t="s">
        <v>2623</v>
      </c>
      <c r="H302" s="250" t="s">
        <v>2685</v>
      </c>
      <c r="I302" s="250" t="s">
        <v>1215</v>
      </c>
      <c r="J302" s="250"/>
      <c r="K302" s="250"/>
      <c r="M302" s="436"/>
      <c r="N302" s="415">
        <v>44927</v>
      </c>
      <c r="O302" s="415">
        <v>44754</v>
      </c>
      <c r="P302" s="430" t="s">
        <v>1897</v>
      </c>
      <c r="Q302" s="416">
        <v>3811190</v>
      </c>
      <c r="R302" s="431">
        <v>2022</v>
      </c>
      <c r="S302" s="416">
        <v>3811190</v>
      </c>
      <c r="T302" s="416">
        <v>3811190</v>
      </c>
      <c r="U302" s="433"/>
      <c r="V302" s="416">
        <v>1</v>
      </c>
      <c r="W302" s="451">
        <v>0</v>
      </c>
      <c r="Z302" s="430" t="s">
        <v>1688</v>
      </c>
      <c r="AE302" s="430" t="s">
        <v>2686</v>
      </c>
      <c r="AK302" s="250" t="s">
        <v>1840</v>
      </c>
      <c r="AL302" s="250" t="s">
        <v>1840</v>
      </c>
      <c r="AP302" s="460"/>
    </row>
    <row r="303" spans="2:42" hidden="1">
      <c r="B303" s="250">
        <v>210619</v>
      </c>
      <c r="C303" s="250">
        <v>92180</v>
      </c>
      <c r="D303" s="250">
        <v>144283</v>
      </c>
      <c r="E303" s="250">
        <v>0</v>
      </c>
      <c r="F303" s="250" t="s">
        <v>1905</v>
      </c>
      <c r="G303" s="250" t="s">
        <v>2617</v>
      </c>
      <c r="H303" s="250" t="s">
        <v>2687</v>
      </c>
      <c r="I303" s="250" t="s">
        <v>1215</v>
      </c>
      <c r="J303" s="250"/>
      <c r="K303" s="250"/>
      <c r="M303" s="436"/>
      <c r="N303" s="415">
        <v>44713</v>
      </c>
      <c r="O303" s="415">
        <v>44504</v>
      </c>
      <c r="P303" s="430" t="s">
        <v>2619</v>
      </c>
      <c r="Q303" s="416">
        <v>1288644</v>
      </c>
      <c r="R303" s="431">
        <v>2022</v>
      </c>
      <c r="S303" s="416">
        <v>1288644</v>
      </c>
      <c r="T303" s="416">
        <v>374583</v>
      </c>
      <c r="U303" s="433"/>
      <c r="V303" s="416">
        <v>0.29067997057371936</v>
      </c>
      <c r="W303" s="451">
        <v>0</v>
      </c>
      <c r="Z303" s="430" t="s">
        <v>1688</v>
      </c>
      <c r="AE303" s="430" t="s">
        <v>2688</v>
      </c>
      <c r="AK303" s="250" t="s">
        <v>1840</v>
      </c>
      <c r="AL303" s="250" t="s">
        <v>1840</v>
      </c>
      <c r="AP303" s="460"/>
    </row>
    <row r="304" spans="2:42" hidden="1">
      <c r="B304" s="250">
        <v>210619</v>
      </c>
      <c r="C304" s="250">
        <v>92180</v>
      </c>
      <c r="D304" s="250">
        <v>144284</v>
      </c>
      <c r="E304" s="250">
        <v>0</v>
      </c>
      <c r="F304" s="250" t="s">
        <v>1905</v>
      </c>
      <c r="G304" s="250" t="s">
        <v>2617</v>
      </c>
      <c r="H304" s="250" t="s">
        <v>2689</v>
      </c>
      <c r="I304" s="250" t="s">
        <v>1215</v>
      </c>
      <c r="J304" s="250"/>
      <c r="K304" s="250"/>
      <c r="M304" s="436"/>
      <c r="N304" s="415">
        <v>44713</v>
      </c>
      <c r="O304" s="415">
        <v>44504</v>
      </c>
      <c r="P304" s="430" t="s">
        <v>2619</v>
      </c>
      <c r="Q304" s="416">
        <v>2692377</v>
      </c>
      <c r="R304" s="431">
        <v>2022</v>
      </c>
      <c r="S304" s="416">
        <v>2692377</v>
      </c>
      <c r="T304" s="416">
        <v>374583</v>
      </c>
      <c r="U304" s="433"/>
      <c r="V304" s="416">
        <v>0.13912724703858337</v>
      </c>
      <c r="W304" s="451">
        <v>0</v>
      </c>
      <c r="Z304" s="430" t="s">
        <v>1688</v>
      </c>
      <c r="AE304" s="430" t="s">
        <v>2690</v>
      </c>
      <c r="AF304" s="250" t="s">
        <v>1920</v>
      </c>
      <c r="AK304" s="250" t="s">
        <v>1840</v>
      </c>
      <c r="AL304" s="250" t="s">
        <v>1840</v>
      </c>
      <c r="AP304" s="460"/>
    </row>
    <row r="305" spans="1:43" hidden="1">
      <c r="B305" s="250">
        <v>210486</v>
      </c>
      <c r="C305" s="250">
        <v>51278</v>
      </c>
      <c r="D305" s="250">
        <v>72006</v>
      </c>
      <c r="E305" s="250">
        <v>0</v>
      </c>
      <c r="F305" s="250" t="s">
        <v>1899</v>
      </c>
      <c r="G305" s="250" t="s">
        <v>2691</v>
      </c>
      <c r="H305" s="250" t="s">
        <v>2692</v>
      </c>
      <c r="I305" s="250" t="s">
        <v>2693</v>
      </c>
      <c r="J305" s="250"/>
      <c r="K305" s="250"/>
      <c r="L305" s="415">
        <v>44957</v>
      </c>
      <c r="M305" s="436"/>
      <c r="N305" s="415">
        <v>45444</v>
      </c>
      <c r="O305" s="415">
        <v>43329</v>
      </c>
      <c r="P305" s="430" t="s">
        <v>2694</v>
      </c>
      <c r="Q305" s="416">
        <v>90000</v>
      </c>
      <c r="R305" s="431">
        <v>2018</v>
      </c>
      <c r="S305" s="416">
        <v>99343.160099999994</v>
      </c>
      <c r="T305" s="416">
        <v>90000</v>
      </c>
      <c r="U305" s="433"/>
      <c r="V305" s="416">
        <v>0.90595064531272151</v>
      </c>
      <c r="W305" s="451">
        <v>0</v>
      </c>
      <c r="X305" s="416">
        <v>0</v>
      </c>
      <c r="Z305" s="430" t="s">
        <v>1591</v>
      </c>
      <c r="AA305" s="430">
        <v>652427</v>
      </c>
      <c r="AB305" s="430" t="s">
        <v>2695</v>
      </c>
      <c r="AC305" s="430">
        <v>655652</v>
      </c>
      <c r="AE305" s="430" t="s">
        <v>2696</v>
      </c>
      <c r="AF305" s="250">
        <v>115</v>
      </c>
      <c r="AK305" s="250" t="s">
        <v>1840</v>
      </c>
      <c r="AL305" s="250" t="s">
        <v>1840</v>
      </c>
      <c r="AP305" s="460"/>
    </row>
    <row r="306" spans="1:43" hidden="1">
      <c r="B306" s="250">
        <v>210522</v>
      </c>
      <c r="C306" s="250">
        <v>81616</v>
      </c>
      <c r="D306" s="250">
        <v>122599</v>
      </c>
      <c r="E306" s="250">
        <v>0</v>
      </c>
      <c r="F306" s="250" t="s">
        <v>2529</v>
      </c>
      <c r="G306" s="250" t="s">
        <v>2697</v>
      </c>
      <c r="H306" s="250" t="s">
        <v>2698</v>
      </c>
      <c r="I306" s="250" t="s">
        <v>2693</v>
      </c>
      <c r="J306" s="250"/>
      <c r="K306" s="250"/>
      <c r="L306" s="415">
        <v>43617</v>
      </c>
      <c r="M306" s="436"/>
      <c r="N306" s="415">
        <v>44561</v>
      </c>
      <c r="O306" s="415">
        <v>43714</v>
      </c>
      <c r="P306" s="430" t="s">
        <v>2699</v>
      </c>
      <c r="Q306" s="416">
        <v>552668</v>
      </c>
      <c r="R306" s="431">
        <v>2019</v>
      </c>
      <c r="S306" s="416">
        <v>552668</v>
      </c>
      <c r="T306" s="416">
        <v>552668</v>
      </c>
      <c r="U306" s="433"/>
      <c r="V306" s="416">
        <v>1</v>
      </c>
      <c r="W306" s="451">
        <v>0</v>
      </c>
      <c r="X306" s="416">
        <v>555000</v>
      </c>
      <c r="Y306" s="250" t="s">
        <v>1706</v>
      </c>
      <c r="Z306" s="430" t="s">
        <v>1563</v>
      </c>
      <c r="AE306" s="430" t="s">
        <v>2700</v>
      </c>
      <c r="AF306" s="250">
        <v>115</v>
      </c>
      <c r="AL306" s="250" t="s">
        <v>1564</v>
      </c>
      <c r="AP306" s="460"/>
    </row>
    <row r="307" spans="1:43" hidden="1">
      <c r="B307" s="250">
        <v>210563</v>
      </c>
      <c r="C307" s="250">
        <v>81656</v>
      </c>
      <c r="D307" s="250">
        <v>122664</v>
      </c>
      <c r="E307" s="250">
        <v>0</v>
      </c>
      <c r="F307" s="250" t="s">
        <v>1905</v>
      </c>
      <c r="G307" s="250" t="s">
        <v>2701</v>
      </c>
      <c r="H307" s="250" t="s">
        <v>2702</v>
      </c>
      <c r="I307" s="250" t="s">
        <v>2693</v>
      </c>
      <c r="J307" s="250"/>
      <c r="K307" s="250"/>
      <c r="L307" s="415">
        <v>44896</v>
      </c>
      <c r="M307" s="436"/>
      <c r="N307" s="415">
        <v>44896</v>
      </c>
      <c r="O307" s="415">
        <v>44026</v>
      </c>
      <c r="P307" s="430" t="s">
        <v>2703</v>
      </c>
      <c r="Q307" s="416">
        <v>6000000</v>
      </c>
      <c r="R307" s="431">
        <v>2020</v>
      </c>
      <c r="S307" s="416">
        <v>6303750</v>
      </c>
      <c r="T307" s="416">
        <v>6000000</v>
      </c>
      <c r="U307" s="433"/>
      <c r="V307" s="416">
        <v>0.95181439619274244</v>
      </c>
      <c r="W307" s="451">
        <v>0</v>
      </c>
      <c r="X307" s="416">
        <v>0</v>
      </c>
      <c r="Z307" s="430" t="s">
        <v>1591</v>
      </c>
      <c r="AA307" s="430">
        <v>640313</v>
      </c>
      <c r="AB307" s="430" t="s">
        <v>2704</v>
      </c>
      <c r="AC307" s="430">
        <v>640215</v>
      </c>
      <c r="AD307" s="430" t="s">
        <v>2356</v>
      </c>
      <c r="AE307" s="430" t="s">
        <v>2705</v>
      </c>
      <c r="AH307" s="250">
        <v>13</v>
      </c>
      <c r="AK307" s="250" t="s">
        <v>1840</v>
      </c>
      <c r="AL307" s="250" t="s">
        <v>1840</v>
      </c>
      <c r="AP307" s="460"/>
    </row>
    <row r="308" spans="1:43" hidden="1">
      <c r="B308" s="250">
        <v>210570</v>
      </c>
      <c r="C308" s="250">
        <v>81559</v>
      </c>
      <c r="D308" s="250">
        <v>112456</v>
      </c>
      <c r="E308" s="250">
        <v>0</v>
      </c>
      <c r="F308" s="250" t="s">
        <v>2609</v>
      </c>
      <c r="G308" s="250" t="s">
        <v>2706</v>
      </c>
      <c r="H308" s="250" t="s">
        <v>2707</v>
      </c>
      <c r="I308" s="250" t="s">
        <v>1227</v>
      </c>
      <c r="J308" s="250"/>
      <c r="K308" s="250"/>
      <c r="L308" s="415">
        <v>44927</v>
      </c>
      <c r="M308" s="436"/>
      <c r="N308" s="415">
        <v>45200</v>
      </c>
      <c r="O308" s="415">
        <v>44147</v>
      </c>
      <c r="P308" s="430" t="s">
        <v>2708</v>
      </c>
      <c r="Q308" s="416">
        <v>69054450</v>
      </c>
      <c r="R308" s="431">
        <v>2022</v>
      </c>
      <c r="S308" s="416">
        <v>69054450</v>
      </c>
      <c r="T308" s="416">
        <v>69054450</v>
      </c>
      <c r="U308" s="433"/>
      <c r="V308" s="416">
        <v>1</v>
      </c>
      <c r="W308" s="451">
        <v>0</v>
      </c>
      <c r="X308" s="416">
        <v>0</v>
      </c>
      <c r="Z308" s="430" t="s">
        <v>1591</v>
      </c>
      <c r="AA308" s="430">
        <v>532937</v>
      </c>
      <c r="AB308" s="430" t="s">
        <v>2709</v>
      </c>
      <c r="AC308" s="430">
        <v>547469</v>
      </c>
      <c r="AD308" s="430" t="s">
        <v>2710</v>
      </c>
      <c r="AE308" s="430" t="s">
        <v>2711</v>
      </c>
      <c r="AF308" s="250">
        <v>161</v>
      </c>
      <c r="AH308" s="250">
        <v>25.9</v>
      </c>
      <c r="AK308" s="250" t="s">
        <v>1840</v>
      </c>
      <c r="AL308" s="250" t="s">
        <v>1840</v>
      </c>
      <c r="AP308" s="460"/>
    </row>
    <row r="309" spans="1:43" s="430" customFormat="1" hidden="1">
      <c r="B309" s="250">
        <v>200477</v>
      </c>
      <c r="C309" s="250">
        <v>51254</v>
      </c>
      <c r="D309" s="250">
        <v>71963</v>
      </c>
      <c r="E309" s="250">
        <v>0</v>
      </c>
      <c r="F309" s="250" t="s">
        <v>1905</v>
      </c>
      <c r="G309" s="430" t="s">
        <v>2229</v>
      </c>
      <c r="H309" s="430" t="s">
        <v>2230</v>
      </c>
      <c r="I309" s="250" t="s">
        <v>1215</v>
      </c>
      <c r="J309" s="250"/>
      <c r="K309" s="250"/>
      <c r="L309" s="415">
        <v>45078</v>
      </c>
      <c r="M309" s="436"/>
      <c r="N309" s="415">
        <v>44166</v>
      </c>
      <c r="O309" s="415">
        <v>43152</v>
      </c>
      <c r="P309" s="430" t="s">
        <v>2231</v>
      </c>
      <c r="Q309" s="439">
        <v>12692888</v>
      </c>
      <c r="R309" s="250">
        <v>2018</v>
      </c>
      <c r="S309" s="416">
        <v>14010573.385725999</v>
      </c>
      <c r="T309" s="416">
        <v>20297796</v>
      </c>
      <c r="U309" s="433"/>
      <c r="V309" s="416">
        <v>1.4487484160126833</v>
      </c>
      <c r="W309" s="451">
        <v>0</v>
      </c>
      <c r="X309" s="440"/>
      <c r="Y309" s="440"/>
      <c r="Z309" s="441" t="s">
        <v>1568</v>
      </c>
      <c r="AE309" s="430" t="s">
        <v>2232</v>
      </c>
      <c r="AF309" s="250">
        <v>345</v>
      </c>
      <c r="AG309" s="250">
        <v>0.2</v>
      </c>
      <c r="AJ309" s="250"/>
      <c r="AK309" s="250" t="s">
        <v>1840</v>
      </c>
      <c r="AL309" s="250" t="s">
        <v>1840</v>
      </c>
      <c r="AM309" s="250"/>
      <c r="AN309" s="250"/>
      <c r="AP309" s="460"/>
      <c r="AQ309" s="250"/>
    </row>
    <row r="310" spans="1:43" s="430" customFormat="1" hidden="1">
      <c r="B310" s="250">
        <v>200477</v>
      </c>
      <c r="C310" s="250">
        <v>51254</v>
      </c>
      <c r="D310" s="250">
        <v>71964</v>
      </c>
      <c r="E310" s="250">
        <v>0</v>
      </c>
      <c r="F310" s="250" t="s">
        <v>1905</v>
      </c>
      <c r="G310" s="430" t="s">
        <v>2229</v>
      </c>
      <c r="H310" s="430" t="s">
        <v>2233</v>
      </c>
      <c r="I310" s="250" t="s">
        <v>1215</v>
      </c>
      <c r="J310" s="250"/>
      <c r="K310" s="250"/>
      <c r="L310" s="415">
        <v>45078</v>
      </c>
      <c r="M310" s="436"/>
      <c r="N310" s="415">
        <v>44166</v>
      </c>
      <c r="O310" s="415">
        <v>43152</v>
      </c>
      <c r="P310" s="430" t="s">
        <v>2231</v>
      </c>
      <c r="Q310" s="439">
        <v>5179657</v>
      </c>
      <c r="R310" s="250">
        <v>2018</v>
      </c>
      <c r="S310" s="416">
        <v>5717372.1623790003</v>
      </c>
      <c r="T310" s="416">
        <v>5468352</v>
      </c>
      <c r="U310" s="433"/>
      <c r="V310" s="416">
        <v>0.95644499687853402</v>
      </c>
      <c r="W310" s="451">
        <v>0</v>
      </c>
      <c r="X310" s="440"/>
      <c r="Y310" s="440"/>
      <c r="Z310" s="430" t="s">
        <v>1568</v>
      </c>
      <c r="AE310" s="430" t="s">
        <v>2234</v>
      </c>
      <c r="AF310" s="250" t="s">
        <v>2144</v>
      </c>
      <c r="AJ310" s="250"/>
      <c r="AK310" s="250" t="s">
        <v>1840</v>
      </c>
      <c r="AL310" s="250" t="s">
        <v>1840</v>
      </c>
      <c r="AM310" s="250"/>
      <c r="AN310" s="250"/>
      <c r="AP310" s="460"/>
      <c r="AQ310" s="250"/>
    </row>
    <row r="311" spans="1:43" s="430" customFormat="1" hidden="1">
      <c r="B311" s="250">
        <v>200477</v>
      </c>
      <c r="C311" s="250">
        <v>51254</v>
      </c>
      <c r="D311" s="250">
        <v>71965</v>
      </c>
      <c r="E311" s="250">
        <v>0</v>
      </c>
      <c r="F311" s="250" t="s">
        <v>1905</v>
      </c>
      <c r="G311" s="430" t="s">
        <v>2229</v>
      </c>
      <c r="H311" s="430" t="s">
        <v>2235</v>
      </c>
      <c r="I311" s="250" t="s">
        <v>1215</v>
      </c>
      <c r="J311" s="250"/>
      <c r="K311" s="250"/>
      <c r="L311" s="415">
        <v>45078</v>
      </c>
      <c r="M311" s="436"/>
      <c r="N311" s="415">
        <v>44166</v>
      </c>
      <c r="O311" s="415">
        <v>43152</v>
      </c>
      <c r="P311" s="430" t="s">
        <v>2231</v>
      </c>
      <c r="Q311" s="439">
        <v>5179657</v>
      </c>
      <c r="R311" s="250">
        <v>2018</v>
      </c>
      <c r="S311" s="416">
        <v>5717372.1623790003</v>
      </c>
      <c r="T311" s="416">
        <v>5468352</v>
      </c>
      <c r="U311" s="433"/>
      <c r="V311" s="416">
        <v>0.95644499687853402</v>
      </c>
      <c r="W311" s="451">
        <v>0</v>
      </c>
      <c r="X311" s="440"/>
      <c r="Y311" s="440"/>
      <c r="Z311" s="441" t="s">
        <v>1568</v>
      </c>
      <c r="AE311" s="430" t="s">
        <v>2236</v>
      </c>
      <c r="AF311" s="250" t="s">
        <v>2144</v>
      </c>
      <c r="AJ311" s="250"/>
      <c r="AK311" s="250" t="s">
        <v>1840</v>
      </c>
      <c r="AL311" s="250" t="s">
        <v>1840</v>
      </c>
      <c r="AM311" s="250"/>
      <c r="AN311" s="250"/>
      <c r="AP311" s="460"/>
      <c r="AQ311" s="250"/>
    </row>
    <row r="312" spans="1:43" s="430" customFormat="1" hidden="1">
      <c r="B312" s="250">
        <v>200477</v>
      </c>
      <c r="C312" s="250">
        <v>51254</v>
      </c>
      <c r="D312" s="250">
        <v>71966</v>
      </c>
      <c r="E312" s="250">
        <v>0</v>
      </c>
      <c r="F312" s="250" t="s">
        <v>1905</v>
      </c>
      <c r="G312" s="430" t="s">
        <v>2229</v>
      </c>
      <c r="H312" s="430" t="s">
        <v>2237</v>
      </c>
      <c r="I312" s="250" t="s">
        <v>1215</v>
      </c>
      <c r="J312" s="250"/>
      <c r="K312" s="250"/>
      <c r="L312" s="415">
        <v>45078</v>
      </c>
      <c r="M312" s="436"/>
      <c r="N312" s="415">
        <v>44166</v>
      </c>
      <c r="O312" s="415">
        <v>43152</v>
      </c>
      <c r="P312" s="430" t="s">
        <v>2231</v>
      </c>
      <c r="Q312" s="439">
        <v>11271233</v>
      </c>
      <c r="R312" s="250">
        <v>2018</v>
      </c>
      <c r="S312" s="416">
        <v>12441332.271593001</v>
      </c>
      <c r="T312" s="416">
        <v>15279402</v>
      </c>
      <c r="U312" s="433"/>
      <c r="V312" s="416">
        <v>1.2281162231224301</v>
      </c>
      <c r="W312" s="451">
        <v>0</v>
      </c>
      <c r="X312" s="440"/>
      <c r="Y312" s="440"/>
      <c r="Z312" s="430" t="s">
        <v>1568</v>
      </c>
      <c r="AE312" s="430" t="s">
        <v>2238</v>
      </c>
      <c r="AF312" s="250">
        <v>115</v>
      </c>
      <c r="AG312" s="250">
        <v>2.6</v>
      </c>
      <c r="AJ312" s="250"/>
      <c r="AK312" s="250" t="s">
        <v>1840</v>
      </c>
      <c r="AL312" s="250" t="s">
        <v>1840</v>
      </c>
      <c r="AM312" s="250"/>
      <c r="AN312" s="250"/>
      <c r="AP312" s="460"/>
      <c r="AQ312" s="250"/>
    </row>
    <row r="313" spans="1:43" s="430" customFormat="1" hidden="1">
      <c r="B313" s="250">
        <v>200477</v>
      </c>
      <c r="C313" s="250">
        <v>51254</v>
      </c>
      <c r="D313" s="250">
        <v>71967</v>
      </c>
      <c r="E313" s="250">
        <v>0</v>
      </c>
      <c r="F313" s="250" t="s">
        <v>1905</v>
      </c>
      <c r="G313" s="430" t="s">
        <v>2229</v>
      </c>
      <c r="H313" s="430" t="s">
        <v>2239</v>
      </c>
      <c r="I313" s="250" t="s">
        <v>1215</v>
      </c>
      <c r="J313" s="250"/>
      <c r="K313" s="250"/>
      <c r="L313" s="415">
        <v>45078</v>
      </c>
      <c r="M313" s="436"/>
      <c r="N313" s="415">
        <v>44166</v>
      </c>
      <c r="O313" s="415">
        <v>43152</v>
      </c>
      <c r="P313" s="430" t="s">
        <v>2231</v>
      </c>
      <c r="Q313" s="439">
        <v>1273506</v>
      </c>
      <c r="R313" s="250">
        <v>2018</v>
      </c>
      <c r="S313" s="416">
        <v>1405712.3382919999</v>
      </c>
      <c r="T313" s="416">
        <v>1605462</v>
      </c>
      <c r="U313" s="433"/>
      <c r="V313" s="416">
        <v>1.142098533438715</v>
      </c>
      <c r="W313" s="451">
        <v>0</v>
      </c>
      <c r="X313" s="440"/>
      <c r="Y313" s="440"/>
      <c r="Z313" s="441" t="s">
        <v>1568</v>
      </c>
      <c r="AE313" s="430" t="s">
        <v>2240</v>
      </c>
      <c r="AF313" s="250">
        <v>115</v>
      </c>
      <c r="AG313" s="250">
        <v>1</v>
      </c>
      <c r="AJ313" s="250"/>
      <c r="AK313" s="250" t="s">
        <v>1840</v>
      </c>
      <c r="AL313" s="250" t="s">
        <v>1840</v>
      </c>
      <c r="AM313" s="250"/>
      <c r="AN313" s="250"/>
      <c r="AP313" s="460"/>
      <c r="AQ313" s="250"/>
    </row>
    <row r="314" spans="1:43" s="430" customFormat="1" hidden="1">
      <c r="B314" s="250">
        <v>200477</v>
      </c>
      <c r="C314" s="250">
        <v>51254</v>
      </c>
      <c r="D314" s="250">
        <v>71968</v>
      </c>
      <c r="E314" s="250">
        <v>0</v>
      </c>
      <c r="F314" s="250" t="s">
        <v>1905</v>
      </c>
      <c r="G314" s="430" t="s">
        <v>2229</v>
      </c>
      <c r="H314" s="430" t="s">
        <v>2241</v>
      </c>
      <c r="I314" s="250" t="s">
        <v>1215</v>
      </c>
      <c r="J314" s="250"/>
      <c r="K314" s="250"/>
      <c r="L314" s="415">
        <v>45078</v>
      </c>
      <c r="M314" s="436"/>
      <c r="N314" s="415">
        <v>44166</v>
      </c>
      <c r="O314" s="415">
        <v>43152</v>
      </c>
      <c r="P314" s="430" t="s">
        <v>2231</v>
      </c>
      <c r="Q314" s="439">
        <v>3703266</v>
      </c>
      <c r="R314" s="250">
        <v>2018</v>
      </c>
      <c r="S314" s="416">
        <v>4087712.7458990002</v>
      </c>
      <c r="T314" s="416">
        <v>5656017</v>
      </c>
      <c r="U314" s="433"/>
      <c r="V314" s="416">
        <v>1.3836630290801137</v>
      </c>
      <c r="W314" s="451">
        <v>0</v>
      </c>
      <c r="X314" s="440"/>
      <c r="Y314" s="440"/>
      <c r="Z314" s="430" t="s">
        <v>1568</v>
      </c>
      <c r="AE314" s="430" t="s">
        <v>2242</v>
      </c>
      <c r="AF314" s="250">
        <v>115</v>
      </c>
      <c r="AJ314" s="250"/>
      <c r="AK314" s="250" t="s">
        <v>1840</v>
      </c>
      <c r="AL314" s="250" t="s">
        <v>1840</v>
      </c>
      <c r="AM314" s="250"/>
      <c r="AN314" s="250"/>
      <c r="AP314" s="460"/>
      <c r="AQ314" s="250"/>
    </row>
    <row r="315" spans="1:43" hidden="1">
      <c r="B315" s="250">
        <v>210569</v>
      </c>
      <c r="C315" s="250">
        <v>81559</v>
      </c>
      <c r="D315" s="250">
        <v>112457</v>
      </c>
      <c r="E315" s="250">
        <v>0</v>
      </c>
      <c r="F315" s="250" t="s">
        <v>1869</v>
      </c>
      <c r="G315" s="250" t="s">
        <v>2706</v>
      </c>
      <c r="H315" s="250" t="s">
        <v>2712</v>
      </c>
      <c r="I315" s="250" t="s">
        <v>1227</v>
      </c>
      <c r="J315" s="250"/>
      <c r="K315" s="250"/>
      <c r="L315" s="415">
        <v>44926</v>
      </c>
      <c r="M315" s="436"/>
      <c r="N315" s="415">
        <v>45200</v>
      </c>
      <c r="O315" s="415">
        <v>44147</v>
      </c>
      <c r="P315" s="430" t="s">
        <v>2708</v>
      </c>
      <c r="Q315" s="416">
        <v>4008402</v>
      </c>
      <c r="R315" s="431">
        <v>2020</v>
      </c>
      <c r="S315" s="416">
        <v>4211327.3512500003</v>
      </c>
      <c r="T315" s="416">
        <v>7617027</v>
      </c>
      <c r="U315" s="433"/>
      <c r="V315" s="416">
        <v>1.8086998147363502</v>
      </c>
      <c r="W315" s="451">
        <v>0</v>
      </c>
      <c r="X315" s="416">
        <v>0</v>
      </c>
      <c r="Z315" s="430" t="s">
        <v>1591</v>
      </c>
      <c r="AA315" s="430">
        <v>532937</v>
      </c>
      <c r="AB315" s="430" t="s">
        <v>2709</v>
      </c>
      <c r="AC315" s="430">
        <v>547469</v>
      </c>
      <c r="AD315" s="430" t="s">
        <v>2710</v>
      </c>
      <c r="AE315" s="430" t="s">
        <v>2713</v>
      </c>
      <c r="AF315" s="250">
        <v>161</v>
      </c>
      <c r="AG315" s="250">
        <v>2.7</v>
      </c>
      <c r="AK315" s="250" t="s">
        <v>1840</v>
      </c>
      <c r="AL315" s="250" t="s">
        <v>1840</v>
      </c>
      <c r="AP315" s="460"/>
    </row>
    <row r="316" spans="1:43">
      <c r="A316" s="450" t="s">
        <v>1217</v>
      </c>
      <c r="B316" s="250">
        <v>210576</v>
      </c>
      <c r="C316" s="250">
        <v>91875</v>
      </c>
      <c r="D316" s="250">
        <v>143156</v>
      </c>
      <c r="E316" s="430" t="s">
        <v>1685</v>
      </c>
      <c r="F316" s="250" t="s">
        <v>1219</v>
      </c>
      <c r="G316" s="430" t="s">
        <v>1686</v>
      </c>
      <c r="H316" s="430" t="s">
        <v>1687</v>
      </c>
      <c r="I316" s="430" t="s">
        <v>1222</v>
      </c>
      <c r="K316" s="442" t="s">
        <v>1761</v>
      </c>
      <c r="L316" s="415">
        <v>44908</v>
      </c>
      <c r="M316" s="432">
        <v>44908</v>
      </c>
      <c r="N316" s="415">
        <v>44896</v>
      </c>
      <c r="O316" s="415">
        <v>44152</v>
      </c>
      <c r="P316" s="430" t="s">
        <v>1676</v>
      </c>
      <c r="Q316" s="416">
        <v>1184404</v>
      </c>
      <c r="R316" s="431">
        <v>2021</v>
      </c>
      <c r="S316" s="416">
        <v>1214014.1000000001</v>
      </c>
      <c r="T316" s="416">
        <v>1910669</v>
      </c>
      <c r="U316" s="433">
        <v>1460601</v>
      </c>
      <c r="V316" s="475">
        <v>1.5738441588116645</v>
      </c>
      <c r="W316" s="475">
        <v>1.2031169983940053</v>
      </c>
      <c r="X316" s="416">
        <v>0</v>
      </c>
      <c r="Z316" s="462" t="s">
        <v>1563</v>
      </c>
      <c r="AE316" s="430" t="s">
        <v>1689</v>
      </c>
      <c r="AF316" s="437">
        <v>138</v>
      </c>
      <c r="AG316" s="437"/>
      <c r="AH316" s="437"/>
      <c r="AK316" s="250" t="s">
        <v>1564</v>
      </c>
      <c r="AN316" s="434" t="s">
        <v>1758</v>
      </c>
      <c r="AO316" s="462"/>
      <c r="AP316" s="460"/>
    </row>
    <row r="317" spans="1:43" hidden="1">
      <c r="B317" s="250">
        <v>210590</v>
      </c>
      <c r="C317" s="250">
        <v>91891</v>
      </c>
      <c r="D317" s="250">
        <v>143183</v>
      </c>
      <c r="E317" s="250">
        <v>0</v>
      </c>
      <c r="F317" s="250" t="s">
        <v>2714</v>
      </c>
      <c r="G317" s="250" t="s">
        <v>2715</v>
      </c>
      <c r="H317" s="250" t="s">
        <v>2716</v>
      </c>
      <c r="I317" s="250" t="s">
        <v>1227</v>
      </c>
      <c r="J317" s="250"/>
      <c r="K317" s="250"/>
      <c r="L317" s="415">
        <v>44635</v>
      </c>
      <c r="M317" s="436"/>
      <c r="N317" s="415">
        <v>44561</v>
      </c>
      <c r="O317" s="415">
        <v>44159</v>
      </c>
      <c r="P317" s="430" t="s">
        <v>2717</v>
      </c>
      <c r="Q317" s="416">
        <v>600168</v>
      </c>
      <c r="R317" s="431">
        <v>2021</v>
      </c>
      <c r="S317" s="416">
        <v>615172.19999999995</v>
      </c>
      <c r="T317" s="416">
        <v>600168</v>
      </c>
      <c r="U317" s="433"/>
      <c r="V317" s="416">
        <v>0.97560975609756106</v>
      </c>
      <c r="W317" s="451">
        <v>0</v>
      </c>
      <c r="X317" s="416">
        <v>0</v>
      </c>
      <c r="Z317" s="430" t="s">
        <v>1584</v>
      </c>
      <c r="AA317" s="430">
        <v>541218</v>
      </c>
      <c r="AB317" s="430" t="s">
        <v>2718</v>
      </c>
      <c r="AC317" s="430">
        <v>541233</v>
      </c>
      <c r="AD317" s="430" t="s">
        <v>2719</v>
      </c>
      <c r="AE317" s="430" t="s">
        <v>2720</v>
      </c>
      <c r="AF317" s="250">
        <v>161</v>
      </c>
      <c r="AJ317" s="250" t="s">
        <v>1564</v>
      </c>
      <c r="AK317" s="250" t="s">
        <v>1564</v>
      </c>
      <c r="AP317" s="460"/>
    </row>
    <row r="318" spans="1:43" hidden="1">
      <c r="B318" s="250">
        <v>210590</v>
      </c>
      <c r="C318" s="250">
        <v>91892</v>
      </c>
      <c r="D318" s="250">
        <v>143184</v>
      </c>
      <c r="E318" s="250">
        <v>0</v>
      </c>
      <c r="F318" s="250" t="s">
        <v>2714</v>
      </c>
      <c r="G318" s="250" t="s">
        <v>2721</v>
      </c>
      <c r="H318" s="250" t="s">
        <v>2722</v>
      </c>
      <c r="I318" s="250" t="s">
        <v>1227</v>
      </c>
      <c r="J318" s="250"/>
      <c r="K318" s="250"/>
      <c r="L318" s="415">
        <v>44309</v>
      </c>
      <c r="M318" s="436"/>
      <c r="N318" s="415">
        <v>44348</v>
      </c>
      <c r="O318" s="415">
        <v>44159</v>
      </c>
      <c r="P318" s="430" t="s">
        <v>2717</v>
      </c>
      <c r="Q318" s="416">
        <v>337005</v>
      </c>
      <c r="R318" s="431">
        <v>2021</v>
      </c>
      <c r="S318" s="416">
        <v>337005</v>
      </c>
      <c r="T318" s="416">
        <v>483586</v>
      </c>
      <c r="U318" s="433"/>
      <c r="V318" s="416">
        <v>1.4349520036794707</v>
      </c>
      <c r="W318" s="451">
        <v>0</v>
      </c>
      <c r="X318" s="416">
        <v>483586</v>
      </c>
      <c r="Y318" s="250" t="s">
        <v>1706</v>
      </c>
      <c r="Z318" s="430" t="s">
        <v>1563</v>
      </c>
      <c r="AA318" s="430">
        <v>541225</v>
      </c>
      <c r="AB318" s="430" t="s">
        <v>2723</v>
      </c>
      <c r="AC318" s="430">
        <v>541243</v>
      </c>
      <c r="AD318" s="430" t="s">
        <v>2724</v>
      </c>
      <c r="AE318" s="430" t="s">
        <v>2725</v>
      </c>
      <c r="AF318" s="250">
        <v>161</v>
      </c>
      <c r="AJ318" s="250" t="s">
        <v>1564</v>
      </c>
      <c r="AK318" s="250" t="s">
        <v>1564</v>
      </c>
      <c r="AL318" s="250" t="s">
        <v>1564</v>
      </c>
      <c r="AP318" s="460"/>
    </row>
    <row r="319" spans="1:43">
      <c r="A319" s="250" t="s">
        <v>482</v>
      </c>
      <c r="B319" s="250">
        <v>210627</v>
      </c>
      <c r="C319" s="250">
        <v>81717</v>
      </c>
      <c r="D319" s="250">
        <v>143182</v>
      </c>
      <c r="E319" s="443" t="s">
        <v>1755</v>
      </c>
      <c r="F319" s="478" t="s">
        <v>1219</v>
      </c>
      <c r="G319" s="461" t="s">
        <v>1681</v>
      </c>
      <c r="H319" s="461" t="s">
        <v>2726</v>
      </c>
      <c r="I319" s="461" t="s">
        <v>1354</v>
      </c>
      <c r="J319" s="461"/>
      <c r="K319" s="478" t="s">
        <v>2842</v>
      </c>
      <c r="L319" s="415">
        <v>45436</v>
      </c>
      <c r="M319" s="479">
        <v>46168</v>
      </c>
      <c r="N319" s="415">
        <v>44562</v>
      </c>
      <c r="O319" s="415">
        <v>44505</v>
      </c>
      <c r="P319" s="430" t="s">
        <v>1676</v>
      </c>
      <c r="Q319" s="416">
        <v>9059992</v>
      </c>
      <c r="R319" s="431">
        <v>2023</v>
      </c>
      <c r="S319" s="416">
        <v>9286492</v>
      </c>
      <c r="T319" s="416">
        <v>9059992</v>
      </c>
      <c r="U319" s="433">
        <v>9331684</v>
      </c>
      <c r="V319" s="475">
        <v>0.97560973508618754</v>
      </c>
      <c r="W319" s="475">
        <v>1.0048664231875717</v>
      </c>
      <c r="X319" s="416">
        <v>0</v>
      </c>
      <c r="Z319" s="462" t="s">
        <v>1568</v>
      </c>
      <c r="AE319" s="430" t="s">
        <v>2727</v>
      </c>
      <c r="AF319" s="437">
        <v>345</v>
      </c>
      <c r="AG319" s="437">
        <v>0.84</v>
      </c>
      <c r="AH319" s="437"/>
      <c r="AK319" s="250" t="s">
        <v>1840</v>
      </c>
      <c r="AL319" s="250" t="s">
        <v>1840</v>
      </c>
      <c r="AN319" s="434" t="s">
        <v>2593</v>
      </c>
      <c r="AO319" s="462" t="s">
        <v>2807</v>
      </c>
      <c r="AP319" s="460"/>
    </row>
    <row r="320" spans="1:43">
      <c r="A320" s="450" t="s">
        <v>482</v>
      </c>
      <c r="B320" s="250">
        <v>210633</v>
      </c>
      <c r="C320" s="250">
        <v>92114</v>
      </c>
      <c r="D320" s="250">
        <v>143591</v>
      </c>
      <c r="E320" s="443" t="s">
        <v>2757</v>
      </c>
      <c r="F320" s="443" t="s">
        <v>1219</v>
      </c>
      <c r="G320" s="480" t="s">
        <v>2729</v>
      </c>
      <c r="H320" s="480" t="s">
        <v>2730</v>
      </c>
      <c r="I320" s="480" t="s">
        <v>1215</v>
      </c>
      <c r="J320" s="480" t="s">
        <v>305</v>
      </c>
      <c r="K320" s="443" t="s">
        <v>2783</v>
      </c>
      <c r="L320" s="415">
        <v>45742</v>
      </c>
      <c r="M320" s="432">
        <v>45681</v>
      </c>
      <c r="N320" s="415">
        <v>45078</v>
      </c>
      <c r="O320" s="415">
        <v>44629</v>
      </c>
      <c r="P320" s="430" t="s">
        <v>1897</v>
      </c>
      <c r="Q320" s="416">
        <v>9020000</v>
      </c>
      <c r="R320" s="431">
        <v>2022</v>
      </c>
      <c r="S320" s="416">
        <v>9476638</v>
      </c>
      <c r="T320" s="416">
        <v>9020000</v>
      </c>
      <c r="U320" s="433">
        <v>10842363</v>
      </c>
      <c r="V320" s="475">
        <v>0.95181434597375147</v>
      </c>
      <c r="W320" s="475">
        <v>1.1441149276779381</v>
      </c>
      <c r="X320" s="416">
        <v>0</v>
      </c>
      <c r="Z320" s="462" t="s">
        <v>1568</v>
      </c>
      <c r="AE320" s="430" t="s">
        <v>2731</v>
      </c>
      <c r="AF320" s="437">
        <v>69</v>
      </c>
      <c r="AG320" s="437"/>
      <c r="AH320" s="463">
        <v>3.5</v>
      </c>
      <c r="AK320" s="250" t="s">
        <v>1840</v>
      </c>
      <c r="AL320" s="250" t="s">
        <v>1840</v>
      </c>
      <c r="AO320" s="460" t="s">
        <v>2808</v>
      </c>
      <c r="AP320" s="460"/>
    </row>
    <row r="321" spans="1:42" ht="15" customHeight="1">
      <c r="B321" s="250">
        <v>210708</v>
      </c>
      <c r="C321" s="250">
        <v>92393</v>
      </c>
      <c r="D321" s="250">
        <v>156293</v>
      </c>
      <c r="E321" s="443" t="s">
        <v>2765</v>
      </c>
      <c r="F321" s="443" t="s">
        <v>1219</v>
      </c>
      <c r="G321" s="480" t="s">
        <v>2766</v>
      </c>
      <c r="H321" s="480" t="s">
        <v>2767</v>
      </c>
      <c r="I321" s="480" t="s">
        <v>1215</v>
      </c>
      <c r="J321" s="480" t="s">
        <v>290</v>
      </c>
      <c r="K321" s="443" t="s">
        <v>2783</v>
      </c>
      <c r="L321" s="415">
        <v>45576</v>
      </c>
      <c r="M321" s="432">
        <v>45646</v>
      </c>
      <c r="N321" s="415">
        <v>45444</v>
      </c>
      <c r="O321" s="415">
        <v>44904</v>
      </c>
      <c r="P321" s="430" t="s">
        <v>2768</v>
      </c>
      <c r="Q321" s="416">
        <v>698030</v>
      </c>
      <c r="R321" s="431">
        <v>2023</v>
      </c>
      <c r="S321" s="416">
        <v>715481</v>
      </c>
      <c r="T321" s="416">
        <v>698030</v>
      </c>
      <c r="U321" s="433">
        <v>425936</v>
      </c>
      <c r="V321" s="475">
        <v>0.97560941520459665</v>
      </c>
      <c r="W321" s="475">
        <v>0.59531420121568568</v>
      </c>
      <c r="X321" s="416">
        <v>0</v>
      </c>
      <c r="Z321" s="462" t="s">
        <v>1568</v>
      </c>
      <c r="AE321" s="430" t="s">
        <v>2769</v>
      </c>
      <c r="AF321" s="250">
        <v>161</v>
      </c>
      <c r="AN321" s="434"/>
      <c r="AO321" s="460" t="s">
        <v>2809</v>
      </c>
      <c r="AP321" s="460"/>
    </row>
    <row r="322" spans="1:42">
      <c r="A322" s="450"/>
      <c r="B322" s="250">
        <v>210708</v>
      </c>
      <c r="C322" s="250">
        <v>92386</v>
      </c>
      <c r="D322" s="250">
        <v>156299</v>
      </c>
      <c r="E322" s="477" t="s">
        <v>2810</v>
      </c>
      <c r="F322" s="250" t="s">
        <v>1219</v>
      </c>
      <c r="G322" s="430" t="s">
        <v>2771</v>
      </c>
      <c r="H322" s="430" t="s">
        <v>2772</v>
      </c>
      <c r="I322" s="430" t="s">
        <v>1215</v>
      </c>
      <c r="K322" s="477" t="s">
        <v>2846</v>
      </c>
      <c r="L322" s="415">
        <v>47269</v>
      </c>
      <c r="M322" s="432">
        <v>47269</v>
      </c>
      <c r="N322" s="415">
        <v>46539</v>
      </c>
      <c r="O322" s="415">
        <v>44904</v>
      </c>
      <c r="P322" s="430" t="s">
        <v>2768</v>
      </c>
      <c r="Q322" s="416">
        <v>951250</v>
      </c>
      <c r="R322" s="431">
        <v>2023</v>
      </c>
      <c r="S322" s="416">
        <v>975031</v>
      </c>
      <c r="T322" s="416">
        <v>4951250</v>
      </c>
      <c r="U322" s="433">
        <v>4362066</v>
      </c>
      <c r="V322" s="475">
        <v>5.0780436724575937</v>
      </c>
      <c r="W322" s="475">
        <v>4.4737716031592845</v>
      </c>
      <c r="X322" s="416">
        <v>0</v>
      </c>
      <c r="Z322" s="462" t="s">
        <v>1568</v>
      </c>
      <c r="AE322" s="430" t="s">
        <v>2773</v>
      </c>
      <c r="AF322" s="250">
        <v>138</v>
      </c>
      <c r="AH322" s="254"/>
      <c r="AO322" s="460" t="s">
        <v>2811</v>
      </c>
      <c r="AP322" s="460"/>
    </row>
    <row r="323" spans="1:42">
      <c r="A323" s="450"/>
      <c r="B323" s="250">
        <v>210708</v>
      </c>
      <c r="C323" s="250">
        <v>92386</v>
      </c>
      <c r="D323" s="250">
        <v>156300</v>
      </c>
      <c r="E323" s="477" t="s">
        <v>2810</v>
      </c>
      <c r="F323" s="250" t="s">
        <v>1219</v>
      </c>
      <c r="G323" s="430" t="s">
        <v>2771</v>
      </c>
      <c r="H323" s="430" t="s">
        <v>2774</v>
      </c>
      <c r="I323" s="430" t="s">
        <v>1215</v>
      </c>
      <c r="K323" s="477" t="s">
        <v>2846</v>
      </c>
      <c r="L323" s="415">
        <v>47269</v>
      </c>
      <c r="M323" s="432">
        <v>47269</v>
      </c>
      <c r="N323" s="415">
        <v>46539</v>
      </c>
      <c r="O323" s="415">
        <v>44904</v>
      </c>
      <c r="P323" s="430" t="s">
        <v>2768</v>
      </c>
      <c r="Q323" s="416">
        <v>540691</v>
      </c>
      <c r="R323" s="431">
        <v>2023</v>
      </c>
      <c r="S323" s="416">
        <v>554208</v>
      </c>
      <c r="T323" s="416">
        <v>540691</v>
      </c>
      <c r="U323" s="433">
        <v>308832</v>
      </c>
      <c r="V323" s="475">
        <v>0.97561024019862574</v>
      </c>
      <c r="W323" s="475">
        <v>0.55724926381430795</v>
      </c>
      <c r="X323" s="416">
        <v>0</v>
      </c>
      <c r="Z323" s="462" t="s">
        <v>1568</v>
      </c>
      <c r="AA323" s="430">
        <v>509800</v>
      </c>
      <c r="AB323" s="430" t="s">
        <v>2775</v>
      </c>
      <c r="AE323" s="430" t="s">
        <v>2776</v>
      </c>
      <c r="AF323" s="250">
        <v>138</v>
      </c>
      <c r="AH323" s="254"/>
      <c r="AO323" s="460" t="s">
        <v>2812</v>
      </c>
      <c r="AP323" s="460"/>
    </row>
    <row r="324" spans="1:42">
      <c r="A324" s="450"/>
      <c r="B324" s="250">
        <v>220737</v>
      </c>
      <c r="C324" s="250">
        <v>92974</v>
      </c>
      <c r="D324" s="250">
        <v>157263</v>
      </c>
      <c r="E324" s="477" t="s">
        <v>2847</v>
      </c>
      <c r="F324" s="250" t="s">
        <v>1219</v>
      </c>
      <c r="G324" s="250" t="s">
        <v>2848</v>
      </c>
      <c r="H324" s="250" t="s">
        <v>2849</v>
      </c>
      <c r="I324" s="250" t="s">
        <v>1215</v>
      </c>
      <c r="K324" s="482" t="s">
        <v>2850</v>
      </c>
      <c r="L324" s="415"/>
      <c r="M324" s="415">
        <v>46905</v>
      </c>
      <c r="N324" s="415">
        <v>46905</v>
      </c>
      <c r="O324" s="415">
        <v>45275</v>
      </c>
      <c r="P324" s="430" t="s">
        <v>2851</v>
      </c>
      <c r="T324" s="416">
        <v>4070000</v>
      </c>
      <c r="U324" s="416">
        <v>2909352.1800000006</v>
      </c>
      <c r="V324" s="483">
        <v>0</v>
      </c>
      <c r="W324" s="475">
        <v>0</v>
      </c>
      <c r="Z324" s="430" t="s">
        <v>1688</v>
      </c>
      <c r="AA324" s="430">
        <v>508808</v>
      </c>
      <c r="AB324" s="430" t="s">
        <v>2852</v>
      </c>
      <c r="AC324" s="430">
        <v>508816</v>
      </c>
      <c r="AD324" s="430" t="s">
        <v>2853</v>
      </c>
      <c r="AE324" s="430" t="s">
        <v>2854</v>
      </c>
      <c r="AF324" s="250">
        <v>138</v>
      </c>
      <c r="AO324" s="430" t="s">
        <v>2855</v>
      </c>
    </row>
    <row r="325" spans="1:42">
      <c r="A325" s="450"/>
      <c r="B325" s="250">
        <v>220737</v>
      </c>
      <c r="C325" s="250">
        <v>92974</v>
      </c>
      <c r="D325" s="250">
        <v>157264</v>
      </c>
      <c r="E325" s="477" t="s">
        <v>2847</v>
      </c>
      <c r="F325" s="250" t="s">
        <v>1219</v>
      </c>
      <c r="G325" s="250" t="s">
        <v>2848</v>
      </c>
      <c r="H325" s="250" t="s">
        <v>2856</v>
      </c>
      <c r="I325" s="250" t="s">
        <v>1215</v>
      </c>
      <c r="K325" s="482" t="s">
        <v>2850</v>
      </c>
      <c r="L325" s="415"/>
      <c r="M325" s="415">
        <v>46905</v>
      </c>
      <c r="N325" s="415">
        <v>46905</v>
      </c>
      <c r="O325" s="415">
        <v>45275</v>
      </c>
      <c r="P325" s="430" t="s">
        <v>2851</v>
      </c>
      <c r="T325" s="416">
        <v>150000</v>
      </c>
      <c r="U325" s="416">
        <v>150093</v>
      </c>
      <c r="V325" s="483">
        <v>0</v>
      </c>
      <c r="W325" s="475">
        <v>0</v>
      </c>
      <c r="Z325" s="430" t="s">
        <v>1688</v>
      </c>
      <c r="AA325" s="430">
        <v>508808</v>
      </c>
      <c r="AB325" s="430" t="s">
        <v>2852</v>
      </c>
      <c r="AE325" s="430" t="s">
        <v>2857</v>
      </c>
      <c r="AF325" s="250">
        <v>138</v>
      </c>
      <c r="AO325" s="430" t="s">
        <v>2858</v>
      </c>
    </row>
    <row r="326" spans="1:42">
      <c r="A326" s="450"/>
      <c r="B326" s="250">
        <v>220737</v>
      </c>
      <c r="C326" s="250">
        <v>92974</v>
      </c>
      <c r="D326" s="250">
        <v>157266</v>
      </c>
      <c r="E326" s="477" t="s">
        <v>2847</v>
      </c>
      <c r="F326" s="250" t="s">
        <v>1219</v>
      </c>
      <c r="G326" s="250" t="s">
        <v>2848</v>
      </c>
      <c r="H326" s="250" t="s">
        <v>2859</v>
      </c>
      <c r="I326" s="250" t="s">
        <v>1215</v>
      </c>
      <c r="K326" s="482" t="s">
        <v>2850</v>
      </c>
      <c r="L326" s="415"/>
      <c r="M326" s="415">
        <v>46905</v>
      </c>
      <c r="N326" s="415">
        <v>46905</v>
      </c>
      <c r="O326" s="415">
        <v>45275</v>
      </c>
      <c r="P326" s="430" t="s">
        <v>2851</v>
      </c>
      <c r="T326" s="416">
        <v>15260000</v>
      </c>
      <c r="U326" s="416">
        <v>16748432.82</v>
      </c>
      <c r="V326" s="483">
        <v>0</v>
      </c>
      <c r="W326" s="475">
        <v>0</v>
      </c>
      <c r="Z326" s="430" t="s">
        <v>1688</v>
      </c>
      <c r="AA326" s="430">
        <v>507727</v>
      </c>
      <c r="AB326" s="430" t="s">
        <v>2860</v>
      </c>
      <c r="AC326" s="430">
        <v>508816</v>
      </c>
      <c r="AD326" s="430" t="s">
        <v>2853</v>
      </c>
      <c r="AE326" s="430" t="s">
        <v>2861</v>
      </c>
      <c r="AF326" s="250">
        <v>138</v>
      </c>
      <c r="AO326" s="430" t="s">
        <v>2862</v>
      </c>
    </row>
    <row r="327" spans="1:42">
      <c r="A327" s="450"/>
      <c r="B327" s="250">
        <v>220737</v>
      </c>
      <c r="C327" s="250">
        <v>92976</v>
      </c>
      <c r="D327" s="250">
        <v>157268</v>
      </c>
      <c r="E327" s="477" t="s">
        <v>2863</v>
      </c>
      <c r="F327" s="250" t="s">
        <v>1219</v>
      </c>
      <c r="G327" s="250" t="s">
        <v>2864</v>
      </c>
      <c r="H327" s="250" t="s">
        <v>2865</v>
      </c>
      <c r="I327" s="250" t="s">
        <v>1215</v>
      </c>
      <c r="K327" s="482" t="s">
        <v>2781</v>
      </c>
      <c r="L327" s="415"/>
      <c r="M327" s="415">
        <v>46082</v>
      </c>
      <c r="N327" s="415">
        <v>45444</v>
      </c>
      <c r="O327" s="415">
        <v>45275</v>
      </c>
      <c r="P327" s="430" t="s">
        <v>2851</v>
      </c>
      <c r="T327" s="416">
        <v>5250000</v>
      </c>
      <c r="U327" s="416">
        <v>5488538</v>
      </c>
      <c r="V327" s="483">
        <v>0</v>
      </c>
      <c r="W327" s="475">
        <v>0</v>
      </c>
      <c r="Z327" s="430" t="s">
        <v>1688</v>
      </c>
      <c r="AA327" s="430">
        <v>507454</v>
      </c>
      <c r="AB327" s="430" t="s">
        <v>2866</v>
      </c>
      <c r="AE327" s="430" t="s">
        <v>2867</v>
      </c>
      <c r="AF327" s="250" t="s">
        <v>1599</v>
      </c>
      <c r="AO327" s="430" t="s">
        <v>2868</v>
      </c>
    </row>
    <row r="328" spans="1:42">
      <c r="A328" s="450"/>
      <c r="B328" s="250">
        <v>220737</v>
      </c>
      <c r="C328" s="250">
        <v>93019</v>
      </c>
      <c r="D328" s="250">
        <v>157475</v>
      </c>
      <c r="E328" s="477" t="s">
        <v>2869</v>
      </c>
      <c r="F328" s="250" t="s">
        <v>1219</v>
      </c>
      <c r="G328" s="250" t="s">
        <v>2870</v>
      </c>
      <c r="H328" s="250" t="s">
        <v>2871</v>
      </c>
      <c r="I328" s="250" t="s">
        <v>1354</v>
      </c>
      <c r="K328" s="482" t="s">
        <v>2781</v>
      </c>
      <c r="L328" s="415"/>
      <c r="M328" s="415">
        <v>46144</v>
      </c>
      <c r="N328" s="415">
        <v>45658</v>
      </c>
      <c r="O328" s="415">
        <v>45275</v>
      </c>
      <c r="P328" s="430" t="s">
        <v>2851</v>
      </c>
      <c r="T328" s="416">
        <v>1481809</v>
      </c>
      <c r="U328" s="416">
        <v>1242734.32</v>
      </c>
      <c r="V328" s="483">
        <v>0</v>
      </c>
      <c r="W328" s="475">
        <v>0</v>
      </c>
      <c r="Z328" s="430" t="s">
        <v>1688</v>
      </c>
      <c r="AA328" s="430">
        <v>509863</v>
      </c>
      <c r="AB328" s="430" t="s">
        <v>2872</v>
      </c>
      <c r="AC328" s="430">
        <v>509900</v>
      </c>
      <c r="AE328" s="430" t="s">
        <v>2873</v>
      </c>
      <c r="AF328" s="250">
        <v>138</v>
      </c>
    </row>
    <row r="329" spans="1:42">
      <c r="A329" s="450"/>
      <c r="B329" s="250">
        <v>220737</v>
      </c>
      <c r="C329" s="250">
        <v>93019</v>
      </c>
      <c r="D329" s="250">
        <v>157517</v>
      </c>
      <c r="E329" s="477" t="s">
        <v>2869</v>
      </c>
      <c r="F329" s="250" t="s">
        <v>1219</v>
      </c>
      <c r="G329" s="250" t="s">
        <v>2870</v>
      </c>
      <c r="H329" s="250" t="s">
        <v>2874</v>
      </c>
      <c r="I329" s="250" t="s">
        <v>1354</v>
      </c>
      <c r="K329" s="482" t="s">
        <v>2781</v>
      </c>
      <c r="L329" s="415"/>
      <c r="M329" s="415">
        <v>46144</v>
      </c>
      <c r="N329" s="415">
        <v>45658</v>
      </c>
      <c r="O329" s="415">
        <v>45275</v>
      </c>
      <c r="P329" s="430" t="s">
        <v>2851</v>
      </c>
      <c r="T329" s="416">
        <v>14714997</v>
      </c>
      <c r="U329" s="416">
        <v>14291444.68</v>
      </c>
      <c r="V329" s="483">
        <v>0</v>
      </c>
      <c r="W329" s="475">
        <v>0</v>
      </c>
      <c r="Z329" s="430" t="s">
        <v>1688</v>
      </c>
      <c r="AA329" s="430">
        <v>509817</v>
      </c>
      <c r="AB329" s="430" t="s">
        <v>2875</v>
      </c>
      <c r="AC329" s="430">
        <v>509900</v>
      </c>
      <c r="AE329" s="430" t="s">
        <v>2876</v>
      </c>
      <c r="AF329" s="250">
        <v>138</v>
      </c>
    </row>
    <row r="330" spans="1:42">
      <c r="A330" s="450"/>
      <c r="B330" s="250">
        <v>220737</v>
      </c>
      <c r="C330" s="250">
        <v>93019</v>
      </c>
      <c r="D330" s="250">
        <v>157518</v>
      </c>
      <c r="E330" s="477" t="s">
        <v>2869</v>
      </c>
      <c r="F330" s="250" t="s">
        <v>1219</v>
      </c>
      <c r="G330" s="250" t="s">
        <v>2870</v>
      </c>
      <c r="H330" s="250" t="s">
        <v>2877</v>
      </c>
      <c r="I330" s="250" t="s">
        <v>1354</v>
      </c>
      <c r="K330" s="482" t="s">
        <v>2781</v>
      </c>
      <c r="L330" s="415"/>
      <c r="M330" s="415">
        <v>46144</v>
      </c>
      <c r="N330" s="415">
        <v>45658</v>
      </c>
      <c r="O330" s="415">
        <v>45275</v>
      </c>
      <c r="P330" s="430" t="s">
        <v>2851</v>
      </c>
      <c r="T330" s="416">
        <v>150000</v>
      </c>
      <c r="U330" s="416">
        <v>155551</v>
      </c>
      <c r="V330" s="483">
        <v>0</v>
      </c>
      <c r="W330" s="475">
        <v>0</v>
      </c>
      <c r="Z330" s="430" t="s">
        <v>1688</v>
      </c>
      <c r="AA330" s="430">
        <v>509817</v>
      </c>
      <c r="AB330" s="430" t="s">
        <v>2875</v>
      </c>
      <c r="AE330" s="430" t="s">
        <v>2878</v>
      </c>
      <c r="AF330" s="250">
        <v>138</v>
      </c>
      <c r="AO330" s="430" t="s">
        <v>2879</v>
      </c>
    </row>
    <row r="331" spans="1:42" ht="14.1" customHeight="1">
      <c r="A331" s="450"/>
      <c r="B331" s="250">
        <v>220775</v>
      </c>
      <c r="C331" s="250">
        <v>93038</v>
      </c>
      <c r="D331" s="250">
        <v>157526</v>
      </c>
      <c r="E331" s="478" t="s">
        <v>2833</v>
      </c>
      <c r="F331" s="478" t="s">
        <v>1219</v>
      </c>
      <c r="G331" s="478" t="s">
        <v>2880</v>
      </c>
      <c r="H331" s="478" t="s">
        <v>2881</v>
      </c>
      <c r="I331" s="478" t="s">
        <v>1354</v>
      </c>
      <c r="J331" s="461"/>
      <c r="K331" s="461" t="s">
        <v>2842</v>
      </c>
      <c r="L331" s="415"/>
      <c r="M331" s="415">
        <v>45566</v>
      </c>
      <c r="N331" s="415">
        <v>45610</v>
      </c>
      <c r="O331" s="415">
        <v>45275</v>
      </c>
      <c r="P331" s="430" t="s">
        <v>2851</v>
      </c>
      <c r="T331" s="416">
        <v>4718963</v>
      </c>
      <c r="U331" s="416">
        <v>3310853.7</v>
      </c>
      <c r="V331" s="483">
        <v>0</v>
      </c>
      <c r="W331" s="475">
        <v>0</v>
      </c>
      <c r="Z331" s="430" t="s">
        <v>1677</v>
      </c>
      <c r="AA331" s="430">
        <v>510376</v>
      </c>
      <c r="AB331" s="430" t="s">
        <v>2882</v>
      </c>
      <c r="AC331" s="430">
        <v>510403</v>
      </c>
      <c r="AD331" s="430" t="s">
        <v>2883</v>
      </c>
      <c r="AE331" s="430" t="s">
        <v>2884</v>
      </c>
      <c r="AF331" s="250">
        <v>138</v>
      </c>
    </row>
    <row r="332" spans="1:42">
      <c r="A332" s="450"/>
      <c r="B332" s="250">
        <v>220775</v>
      </c>
      <c r="C332" s="250">
        <v>93038</v>
      </c>
      <c r="D332" s="250">
        <v>157527</v>
      </c>
      <c r="E332" s="478" t="s">
        <v>2833</v>
      </c>
      <c r="F332" s="478" t="s">
        <v>1219</v>
      </c>
      <c r="G332" s="478" t="s">
        <v>2880</v>
      </c>
      <c r="H332" s="478" t="s">
        <v>2885</v>
      </c>
      <c r="I332" s="478" t="s">
        <v>1354</v>
      </c>
      <c r="J332" s="461"/>
      <c r="K332" s="461" t="s">
        <v>2842</v>
      </c>
      <c r="L332" s="415"/>
      <c r="M332" s="415">
        <v>45566</v>
      </c>
      <c r="N332" s="415">
        <v>45610</v>
      </c>
      <c r="O332" s="415">
        <v>45275</v>
      </c>
      <c r="P332" s="430" t="s">
        <v>2851</v>
      </c>
      <c r="T332" s="416">
        <v>902559</v>
      </c>
      <c r="U332" s="416">
        <v>1035427.5</v>
      </c>
      <c r="V332" s="483">
        <v>0</v>
      </c>
      <c r="W332" s="475">
        <v>0</v>
      </c>
      <c r="Z332" s="430" t="s">
        <v>1677</v>
      </c>
      <c r="AA332" s="430">
        <v>510376</v>
      </c>
      <c r="AB332" s="430" t="s">
        <v>2882</v>
      </c>
      <c r="AE332" s="430" t="s">
        <v>2886</v>
      </c>
      <c r="AF332" s="250">
        <v>138</v>
      </c>
    </row>
    <row r="333" spans="1:42">
      <c r="A333" s="450"/>
      <c r="B333" s="250">
        <v>220775</v>
      </c>
      <c r="C333" s="250">
        <v>93038</v>
      </c>
      <c r="D333" s="250">
        <v>157528</v>
      </c>
      <c r="E333" s="478" t="s">
        <v>2833</v>
      </c>
      <c r="F333" s="478" t="s">
        <v>1219</v>
      </c>
      <c r="G333" s="478" t="s">
        <v>2880</v>
      </c>
      <c r="H333" s="478" t="s">
        <v>2887</v>
      </c>
      <c r="I333" s="478" t="s">
        <v>1354</v>
      </c>
      <c r="J333" s="461"/>
      <c r="K333" s="461" t="s">
        <v>2842</v>
      </c>
      <c r="L333" s="415"/>
      <c r="M333" s="415">
        <v>45566</v>
      </c>
      <c r="N333" s="415">
        <v>45610</v>
      </c>
      <c r="O333" s="415">
        <v>45275</v>
      </c>
      <c r="P333" s="430" t="s">
        <v>2851</v>
      </c>
      <c r="T333" s="416">
        <v>150000</v>
      </c>
      <c r="U333" s="416">
        <v>31121</v>
      </c>
      <c r="V333" s="483">
        <v>0</v>
      </c>
      <c r="W333" s="475">
        <v>0</v>
      </c>
      <c r="Z333" s="430" t="s">
        <v>1677</v>
      </c>
      <c r="AA333" s="430">
        <v>510403</v>
      </c>
      <c r="AB333" s="430" t="s">
        <v>2883</v>
      </c>
      <c r="AE333" s="430" t="s">
        <v>2888</v>
      </c>
      <c r="AF333" s="250">
        <v>138</v>
      </c>
    </row>
    <row r="334" spans="1:42">
      <c r="A334" s="450"/>
      <c r="B334" s="250">
        <v>220775</v>
      </c>
      <c r="C334" s="250">
        <v>93038</v>
      </c>
      <c r="D334" s="250">
        <v>157529</v>
      </c>
      <c r="E334" s="478" t="s">
        <v>2833</v>
      </c>
      <c r="F334" s="478" t="s">
        <v>1219</v>
      </c>
      <c r="G334" s="478" t="s">
        <v>2880</v>
      </c>
      <c r="H334" s="478" t="s">
        <v>2889</v>
      </c>
      <c r="I334" s="478" t="s">
        <v>1354</v>
      </c>
      <c r="J334" s="461"/>
      <c r="K334" s="461" t="s">
        <v>2842</v>
      </c>
      <c r="L334" s="415"/>
      <c r="M334" s="415">
        <v>45566</v>
      </c>
      <c r="N334" s="415">
        <v>45610</v>
      </c>
      <c r="O334" s="415">
        <v>45275</v>
      </c>
      <c r="P334" s="430" t="s">
        <v>2851</v>
      </c>
      <c r="T334" s="416">
        <v>4765631</v>
      </c>
      <c r="U334" s="416">
        <v>3181016.3</v>
      </c>
      <c r="V334" s="483">
        <v>0</v>
      </c>
      <c r="W334" s="475">
        <v>0</v>
      </c>
      <c r="Z334" s="430" t="s">
        <v>1677</v>
      </c>
      <c r="AA334" s="430">
        <v>510376</v>
      </c>
      <c r="AB334" s="430" t="s">
        <v>2882</v>
      </c>
      <c r="AC334" s="430">
        <v>514743</v>
      </c>
      <c r="AD334" s="430" t="s">
        <v>2890</v>
      </c>
      <c r="AE334" s="430" t="s">
        <v>2891</v>
      </c>
      <c r="AF334" s="250">
        <v>138</v>
      </c>
    </row>
    <row r="335" spans="1:42">
      <c r="A335" s="450"/>
      <c r="B335" s="250">
        <v>220775</v>
      </c>
      <c r="C335" s="250">
        <v>93038</v>
      </c>
      <c r="D335" s="250">
        <v>157534</v>
      </c>
      <c r="E335" s="478" t="s">
        <v>2833</v>
      </c>
      <c r="F335" s="478" t="s">
        <v>1219</v>
      </c>
      <c r="G335" s="478" t="s">
        <v>2880</v>
      </c>
      <c r="H335" s="478" t="s">
        <v>2892</v>
      </c>
      <c r="I335" s="478" t="s">
        <v>1354</v>
      </c>
      <c r="J335" s="461"/>
      <c r="K335" s="461" t="s">
        <v>2842</v>
      </c>
      <c r="L335" s="415"/>
      <c r="M335" s="415">
        <v>45566</v>
      </c>
      <c r="N335" s="415">
        <v>45610</v>
      </c>
      <c r="O335" s="415">
        <v>45275</v>
      </c>
      <c r="P335" s="430" t="s">
        <v>2851</v>
      </c>
      <c r="T335" s="416">
        <v>902559</v>
      </c>
      <c r="U335" s="416">
        <v>1035427.5</v>
      </c>
      <c r="V335" s="483">
        <v>0</v>
      </c>
      <c r="W335" s="475">
        <v>0</v>
      </c>
      <c r="Z335" s="430" t="s">
        <v>1677</v>
      </c>
      <c r="AA335" s="430">
        <v>510376</v>
      </c>
      <c r="AB335" s="430" t="s">
        <v>2882</v>
      </c>
      <c r="AE335" s="430" t="s">
        <v>2893</v>
      </c>
      <c r="AF335" s="250">
        <v>138</v>
      </c>
    </row>
    <row r="336" spans="1:42">
      <c r="A336" s="450"/>
      <c r="L336" s="415"/>
      <c r="M336" s="432"/>
      <c r="N336" s="415"/>
      <c r="O336" s="415"/>
      <c r="U336" s="433"/>
      <c r="V336" s="475"/>
      <c r="W336" s="475"/>
      <c r="Z336" s="462"/>
      <c r="AH336" s="254"/>
      <c r="AO336" s="460"/>
      <c r="AP336" s="460"/>
    </row>
    <row r="338" spans="20:22">
      <c r="V338" s="481"/>
    </row>
    <row r="340" spans="20:22">
      <c r="U340" s="439"/>
      <c r="V340" s="439"/>
    </row>
    <row r="341" spans="20:22">
      <c r="U341" s="439"/>
      <c r="V341" s="439"/>
    </row>
    <row r="342" spans="20:22">
      <c r="T342" s="439"/>
      <c r="U342" s="439"/>
      <c r="V342" s="439"/>
    </row>
    <row r="343" spans="20:22">
      <c r="U343" s="439"/>
    </row>
    <row r="344" spans="20:22">
      <c r="U344" s="439"/>
    </row>
    <row r="345" spans="20:22">
      <c r="U345" s="439"/>
    </row>
    <row r="346" spans="20:22">
      <c r="U346" s="439"/>
    </row>
    <row r="347" spans="20:22">
      <c r="U347" s="439"/>
    </row>
    <row r="348" spans="20:22">
      <c r="U348" s="439"/>
    </row>
    <row r="349" spans="20:22">
      <c r="U349" s="439"/>
    </row>
    <row r="350" spans="20:22">
      <c r="U350" s="439"/>
    </row>
    <row r="351" spans="20:22">
      <c r="U351" s="439"/>
    </row>
    <row r="352" spans="20:22">
      <c r="U352" s="439"/>
    </row>
  </sheetData>
  <mergeCells count="27">
    <mergeCell ref="B4:F4"/>
    <mergeCell ref="G4:O4"/>
    <mergeCell ref="B1:O1"/>
    <mergeCell ref="B2:F2"/>
    <mergeCell ref="G2:O2"/>
    <mergeCell ref="B3:F3"/>
    <mergeCell ref="G3:O3"/>
    <mergeCell ref="B5:F5"/>
    <mergeCell ref="G5:O5"/>
    <mergeCell ref="B6:F6"/>
    <mergeCell ref="G6:O6"/>
    <mergeCell ref="B7:F7"/>
    <mergeCell ref="G7:O7"/>
    <mergeCell ref="B8:F8"/>
    <mergeCell ref="G8:O8"/>
    <mergeCell ref="B9:F9"/>
    <mergeCell ref="G9:O9"/>
    <mergeCell ref="B10:F10"/>
    <mergeCell ref="G10:O10"/>
    <mergeCell ref="B14:F14"/>
    <mergeCell ref="G14:O14"/>
    <mergeCell ref="B11:F11"/>
    <mergeCell ref="G11:O11"/>
    <mergeCell ref="B12:F12"/>
    <mergeCell ref="G12:O12"/>
    <mergeCell ref="B13:F13"/>
    <mergeCell ref="G13:O13"/>
  </mergeCells>
  <conditionalFormatting sqref="Q15">
    <cfRule type="containsText" dxfId="26" priority="15" operator="containsText" text="D">
      <formula>NOT(ISERROR(SEARCH("D",Q15)))</formula>
    </cfRule>
  </conditionalFormatting>
  <conditionalFormatting sqref="V1:W14 V16:W1048576">
    <cfRule type="cellIs" dxfId="25" priority="1" operator="greaterThan">
      <formula>1.15</formula>
    </cfRule>
  </conditionalFormatting>
  <conditionalFormatting sqref="W1:W14 W16:W1048576">
    <cfRule type="cellIs" dxfId="24" priority="11" operator="greaterThan">
      <formula>1.1</formula>
    </cfRule>
    <cfRule type="cellIs" priority="12" operator="greaterThan">
      <formula>1.1</formula>
    </cfRule>
  </conditionalFormatting>
  <conditionalFormatting sqref="AJ321:AM321">
    <cfRule type="containsText" dxfId="23" priority="13" operator="containsText" text="approved">
      <formula>NOT(ISERROR(SEARCH("approved",AJ321)))</formula>
    </cfRule>
  </conditionalFormatting>
  <conditionalFormatting sqref="AJ322:AN322">
    <cfRule type="containsText" dxfId="22" priority="14" operator="containsText" text="approved">
      <formula>NOT(ISERROR(SEARCH("approved",AJ322)))</formula>
    </cfRule>
  </conditionalFormatting>
  <conditionalFormatting sqref="AJ323:AN336">
    <cfRule type="containsText" dxfId="21" priority="3" operator="containsText" text="approved">
      <formula>NOT(ISERROR(SEARCH("approved",AJ323)))</formula>
    </cfRule>
  </conditionalFormatting>
  <conditionalFormatting sqref="AJ1:AO14 AJ16:AO21 AJ23:AN24 AJ25:AO38 AJ39:AN39 AJ40:AO53 AJ54:AM54 AJ55:AO75 AJ76:AM82 AJ83:AO110 AJ111:AM111 AO111 AJ112:AO190 AJ191:AM191 AJ192:AN192 AJ193:AO205 AJ206:AN207 AJ208:AO213 AJ214:AM214 AJ215:AO225 AJ226:AM226 AJ227:AO264 AJ265:AM265 AJ266:AO315 AJ316:AM316 AO316 AJ317:AO318 AJ319:AM319 AJ320:AN320 AJ337:AO1048576">
    <cfRule type="containsText" dxfId="20" priority="16" operator="containsText" text="approved">
      <formula>NOT(ISERROR(SEARCH("approved",AJ1)))</formula>
    </cfRule>
  </conditionalFormatting>
  <conditionalFormatting sqref="AO24">
    <cfRule type="containsText" dxfId="19" priority="10" operator="containsText" text="approved">
      <formula>NOT(ISERROR(SEARCH("approved",AO24)))</formula>
    </cfRule>
  </conditionalFormatting>
  <conditionalFormatting sqref="AO39">
    <cfRule type="containsText" dxfId="18" priority="9" operator="containsText" text="approved">
      <formula>NOT(ISERROR(SEARCH("approved",AO39)))</formula>
    </cfRule>
  </conditionalFormatting>
  <conditionalFormatting sqref="AO54">
    <cfRule type="containsText" dxfId="17" priority="8" operator="containsText" text="approved">
      <formula>NOT(ISERROR(SEARCH("approved",AO54)))</formula>
    </cfRule>
  </conditionalFormatting>
  <conditionalFormatting sqref="AO76:AO79">
    <cfRule type="containsText" dxfId="16" priority="4" operator="containsText" text="approved">
      <formula>NOT(ISERROR(SEARCH("approved",AO76)))</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F287"/>
  <sheetViews>
    <sheetView zoomScaleNormal="100" workbookViewId="0">
      <pane ySplit="1" topLeftCell="A243" activePane="bottomLeft" state="frozen"/>
      <selection activeCell="A287" sqref="A287"/>
      <selection pane="bottomLeft" sqref="A1:XFD1048576"/>
    </sheetView>
  </sheetViews>
  <sheetFormatPr defaultColWidth="9.140625" defaultRowHeight="12.75"/>
  <cols>
    <col min="1" max="1" width="11" style="229" customWidth="1"/>
    <col min="2" max="2" width="8.5703125" style="105" bestFit="1" customWidth="1"/>
    <col min="3" max="3" width="19" style="230" customWidth="1"/>
    <col min="4" max="4" width="9.85546875" style="229" bestFit="1" customWidth="1"/>
    <col min="5" max="5" width="12" style="229" customWidth="1"/>
    <col min="6" max="6" width="21.5703125" style="229" customWidth="1"/>
    <col min="7" max="7" width="51.42578125" style="230" customWidth="1"/>
    <col min="8" max="8" width="63" style="105" customWidth="1"/>
    <col min="9" max="9" width="12.42578125" style="229" customWidth="1"/>
    <col min="10" max="10" width="20.5703125" style="231" customWidth="1"/>
    <col min="11" max="11" width="26.5703125" style="231" customWidth="1"/>
    <col min="12" max="12" width="22.85546875" style="230" customWidth="1"/>
    <col min="13" max="13" width="14.85546875" style="230" customWidth="1"/>
    <col min="14" max="14" width="16.42578125" style="229" customWidth="1"/>
    <col min="15" max="15" width="15.5703125" style="105" customWidth="1"/>
    <col min="16" max="16" width="13" style="105" customWidth="1"/>
    <col min="17" max="18" width="15.5703125" style="105" customWidth="1"/>
    <col min="19" max="20" width="20.42578125" style="145" customWidth="1"/>
    <col min="21" max="21" width="38.5703125" style="105" customWidth="1"/>
    <col min="22" max="23" width="19.5703125" style="105" customWidth="1"/>
    <col min="24" max="26" width="9.140625" style="105"/>
    <col min="27" max="27" width="14" style="105" customWidth="1"/>
    <col min="28" max="28" width="16.85546875" style="105" customWidth="1"/>
    <col min="29" max="29" width="17" style="105" customWidth="1"/>
    <col min="30" max="16384" width="9.140625" style="105"/>
  </cols>
  <sheetData>
    <row r="1" spans="1:32" s="78" customFormat="1" ht="25.5" customHeight="1">
      <c r="A1" s="74" t="s">
        <v>270</v>
      </c>
      <c r="B1" s="74" t="s">
        <v>271</v>
      </c>
      <c r="C1" s="75" t="s">
        <v>272</v>
      </c>
      <c r="D1" s="74" t="s">
        <v>273</v>
      </c>
      <c r="E1" s="74" t="s">
        <v>1499</v>
      </c>
      <c r="F1" s="74" t="s">
        <v>274</v>
      </c>
      <c r="G1" s="74" t="s">
        <v>275</v>
      </c>
      <c r="H1" s="76" t="s">
        <v>276</v>
      </c>
      <c r="I1" s="74" t="s">
        <v>277</v>
      </c>
      <c r="J1" s="74" t="s">
        <v>278</v>
      </c>
      <c r="K1" s="74"/>
      <c r="L1" s="75" t="s">
        <v>279</v>
      </c>
      <c r="M1" s="75" t="s">
        <v>280</v>
      </c>
      <c r="N1" s="74" t="s">
        <v>281</v>
      </c>
      <c r="O1" s="74" t="s">
        <v>282</v>
      </c>
      <c r="P1" s="74" t="s">
        <v>283</v>
      </c>
      <c r="Q1" s="74" t="s">
        <v>284</v>
      </c>
      <c r="R1" s="74" t="s">
        <v>285</v>
      </c>
      <c r="S1" s="77" t="s">
        <v>286</v>
      </c>
      <c r="T1" s="77" t="s">
        <v>287</v>
      </c>
      <c r="U1" s="74" t="s">
        <v>288</v>
      </c>
      <c r="V1" s="74" t="s">
        <v>289</v>
      </c>
      <c r="W1" s="74" t="s">
        <v>289</v>
      </c>
      <c r="AA1" s="79" t="s">
        <v>620</v>
      </c>
      <c r="AB1" s="80" t="s">
        <v>621</v>
      </c>
      <c r="AC1" s="78" t="s">
        <v>622</v>
      </c>
    </row>
    <row r="2" spans="1:32" s="92" customFormat="1" ht="15">
      <c r="A2" s="81" t="s">
        <v>290</v>
      </c>
      <c r="B2" s="82"/>
      <c r="C2" s="83" t="s">
        <v>291</v>
      </c>
      <c r="D2" s="82">
        <v>1</v>
      </c>
      <c r="E2" s="82">
        <v>10001</v>
      </c>
      <c r="F2" s="82" t="s">
        <v>115</v>
      </c>
      <c r="G2" s="84" t="s">
        <v>116</v>
      </c>
      <c r="H2" s="84" t="s">
        <v>114</v>
      </c>
      <c r="I2" s="82" t="s">
        <v>292</v>
      </c>
      <c r="J2" s="85" t="s">
        <v>293</v>
      </c>
      <c r="K2" s="86"/>
      <c r="L2" s="87">
        <v>40562168</v>
      </c>
      <c r="M2" s="88"/>
      <c r="N2" s="89"/>
      <c r="O2" s="90"/>
      <c r="P2" s="90"/>
      <c r="Q2" s="90">
        <v>27985.83</v>
      </c>
      <c r="R2" s="90"/>
      <c r="S2" s="90"/>
      <c r="T2" s="90"/>
      <c r="U2" s="91" t="s">
        <v>294</v>
      </c>
      <c r="V2" s="91"/>
      <c r="W2" s="91"/>
      <c r="AA2" s="93" t="s">
        <v>486</v>
      </c>
      <c r="AB2" s="94" t="s">
        <v>623</v>
      </c>
      <c r="AC2" s="95" t="s">
        <v>486</v>
      </c>
    </row>
    <row r="3" spans="1:32" ht="12.75" customHeight="1">
      <c r="A3" s="96" t="s">
        <v>290</v>
      </c>
      <c r="B3" s="97"/>
      <c r="C3" s="98" t="s">
        <v>291</v>
      </c>
      <c r="D3" s="97">
        <v>6</v>
      </c>
      <c r="E3" s="97">
        <v>10006</v>
      </c>
      <c r="F3" s="97" t="s">
        <v>166</v>
      </c>
      <c r="G3" s="99" t="s">
        <v>295</v>
      </c>
      <c r="H3" s="99" t="s">
        <v>296</v>
      </c>
      <c r="I3" s="97" t="s">
        <v>297</v>
      </c>
      <c r="J3" s="86" t="s">
        <v>43</v>
      </c>
      <c r="K3" s="86"/>
      <c r="L3" s="100" t="s">
        <v>43</v>
      </c>
      <c r="M3" s="101"/>
      <c r="N3" s="102"/>
      <c r="O3" s="103"/>
      <c r="P3" s="103"/>
      <c r="Q3" s="103"/>
      <c r="R3" s="103"/>
      <c r="S3" s="103"/>
      <c r="T3" s="103"/>
      <c r="U3" s="104" t="s">
        <v>298</v>
      </c>
      <c r="V3" s="104"/>
      <c r="W3" s="104"/>
      <c r="AA3" s="93" t="s">
        <v>374</v>
      </c>
      <c r="AB3" s="94" t="s">
        <v>482</v>
      </c>
      <c r="AC3" s="95" t="s">
        <v>374</v>
      </c>
    </row>
    <row r="4" spans="1:32" s="92" customFormat="1" ht="12.75" customHeight="1">
      <c r="A4" s="81" t="s">
        <v>290</v>
      </c>
      <c r="B4" s="82"/>
      <c r="C4" s="83" t="s">
        <v>291</v>
      </c>
      <c r="D4" s="82">
        <v>8</v>
      </c>
      <c r="E4" s="82">
        <v>10008</v>
      </c>
      <c r="F4" s="82" t="s">
        <v>112</v>
      </c>
      <c r="G4" s="84" t="s">
        <v>113</v>
      </c>
      <c r="H4" s="84" t="s">
        <v>111</v>
      </c>
      <c r="I4" s="82" t="s">
        <v>43</v>
      </c>
      <c r="J4" s="85" t="s">
        <v>43</v>
      </c>
      <c r="K4" s="86"/>
      <c r="L4" s="87" t="s">
        <v>43</v>
      </c>
      <c r="M4" s="88"/>
      <c r="N4" s="89"/>
      <c r="O4" s="90"/>
      <c r="P4" s="90"/>
      <c r="Q4" s="90">
        <v>0</v>
      </c>
      <c r="R4" s="90"/>
      <c r="S4" s="90"/>
      <c r="T4" s="90"/>
      <c r="U4" s="91" t="s">
        <v>299</v>
      </c>
      <c r="V4" s="91"/>
      <c r="W4" s="91"/>
      <c r="AA4" s="93" t="s">
        <v>624</v>
      </c>
      <c r="AB4" s="94" t="s">
        <v>482</v>
      </c>
      <c r="AC4" s="95" t="e">
        <v>#N/A</v>
      </c>
      <c r="AD4" s="92" t="s">
        <v>625</v>
      </c>
    </row>
    <row r="5" spans="1:32" ht="12.75" customHeight="1">
      <c r="A5" s="106" t="s">
        <v>290</v>
      </c>
      <c r="B5" s="107"/>
      <c r="C5" s="108" t="s">
        <v>291</v>
      </c>
      <c r="D5" s="109">
        <v>10</v>
      </c>
      <c r="E5" s="109">
        <v>10010</v>
      </c>
      <c r="F5" s="109" t="s">
        <v>129</v>
      </c>
      <c r="G5" s="108" t="s">
        <v>131</v>
      </c>
      <c r="H5" s="110" t="s">
        <v>626</v>
      </c>
      <c r="I5" s="109" t="s">
        <v>627</v>
      </c>
      <c r="J5" s="111" t="s">
        <v>628</v>
      </c>
      <c r="K5" s="111"/>
      <c r="L5" s="109"/>
      <c r="M5" s="108"/>
      <c r="N5" s="112">
        <v>38899</v>
      </c>
      <c r="O5" s="113">
        <v>18220000</v>
      </c>
      <c r="P5" s="107"/>
      <c r="Q5" s="107"/>
      <c r="R5" s="107"/>
      <c r="S5" s="107"/>
      <c r="T5" s="113">
        <v>13495617.789999999</v>
      </c>
      <c r="U5" s="107"/>
      <c r="V5" s="107" t="s">
        <v>629</v>
      </c>
      <c r="W5" s="107"/>
      <c r="AA5" s="93" t="s">
        <v>494</v>
      </c>
      <c r="AB5" s="94" t="s">
        <v>630</v>
      </c>
      <c r="AC5" s="95" t="s">
        <v>494</v>
      </c>
      <c r="AD5" s="105">
        <v>2016</v>
      </c>
    </row>
    <row r="6" spans="1:32" ht="12.75" customHeight="1">
      <c r="A6" s="106" t="s">
        <v>290</v>
      </c>
      <c r="B6" s="107"/>
      <c r="C6" s="108" t="s">
        <v>291</v>
      </c>
      <c r="D6" s="109">
        <v>40</v>
      </c>
      <c r="E6" s="109">
        <v>10044</v>
      </c>
      <c r="F6" s="109" t="s">
        <v>129</v>
      </c>
      <c r="G6" s="108" t="s">
        <v>130</v>
      </c>
      <c r="H6" s="110" t="s">
        <v>626</v>
      </c>
      <c r="I6" s="109" t="s">
        <v>627</v>
      </c>
      <c r="J6" s="111" t="s">
        <v>631</v>
      </c>
      <c r="K6" s="109"/>
      <c r="L6" s="109"/>
      <c r="M6" s="114"/>
      <c r="N6" s="112">
        <v>39356</v>
      </c>
      <c r="O6" s="113">
        <v>20770000</v>
      </c>
      <c r="P6" s="107"/>
      <c r="Q6" s="107"/>
      <c r="R6" s="107"/>
      <c r="S6" s="113"/>
      <c r="T6" s="113">
        <v>13496861.6</v>
      </c>
      <c r="U6" s="107"/>
      <c r="V6" s="107" t="s">
        <v>629</v>
      </c>
      <c r="AA6" s="93" t="s">
        <v>632</v>
      </c>
      <c r="AB6" s="94" t="s">
        <v>482</v>
      </c>
      <c r="AC6" s="95" t="e">
        <v>#N/A</v>
      </c>
      <c r="AD6" s="105" t="s">
        <v>625</v>
      </c>
    </row>
    <row r="7" spans="1:32" ht="12.75" customHeight="1">
      <c r="A7" s="106" t="s">
        <v>290</v>
      </c>
      <c r="B7" s="107"/>
      <c r="C7" s="108" t="s">
        <v>291</v>
      </c>
      <c r="D7" s="109" t="s">
        <v>633</v>
      </c>
      <c r="E7" s="109" t="s">
        <v>633</v>
      </c>
      <c r="F7" s="109" t="s">
        <v>129</v>
      </c>
      <c r="G7" s="108" t="s">
        <v>634</v>
      </c>
      <c r="H7" s="110" t="s">
        <v>635</v>
      </c>
      <c r="I7" s="109" t="s">
        <v>627</v>
      </c>
      <c r="J7" s="111" t="s">
        <v>636</v>
      </c>
      <c r="K7" s="111"/>
      <c r="L7" s="109"/>
      <c r="M7" s="108"/>
      <c r="N7" s="112">
        <v>39387</v>
      </c>
      <c r="O7" s="113"/>
      <c r="P7" s="107"/>
      <c r="Q7" s="107"/>
      <c r="R7" s="107"/>
      <c r="S7" s="107"/>
      <c r="T7" s="113">
        <v>2114882.66</v>
      </c>
      <c r="U7" s="107"/>
      <c r="V7" s="107" t="s">
        <v>629</v>
      </c>
      <c r="W7" s="107"/>
      <c r="AA7" s="93" t="s">
        <v>614</v>
      </c>
      <c r="AB7" s="94" t="s">
        <v>482</v>
      </c>
      <c r="AC7" s="95" t="e">
        <v>#N/A</v>
      </c>
      <c r="AD7" s="105" t="s">
        <v>625</v>
      </c>
    </row>
    <row r="8" spans="1:32" s="92" customFormat="1" ht="12.75" customHeight="1">
      <c r="A8" s="81" t="s">
        <v>290</v>
      </c>
      <c r="B8" s="91"/>
      <c r="C8" s="84" t="s">
        <v>331</v>
      </c>
      <c r="D8" s="82">
        <v>343</v>
      </c>
      <c r="E8" s="82">
        <v>10440</v>
      </c>
      <c r="F8" s="82" t="s">
        <v>106</v>
      </c>
      <c r="G8" s="84" t="s">
        <v>637</v>
      </c>
      <c r="H8" s="91" t="s">
        <v>638</v>
      </c>
      <c r="I8" s="82" t="s">
        <v>639</v>
      </c>
      <c r="J8" s="115" t="s">
        <v>640</v>
      </c>
      <c r="K8" s="116"/>
      <c r="L8" s="82" t="s">
        <v>641</v>
      </c>
      <c r="M8" s="84">
        <v>28884</v>
      </c>
      <c r="N8" s="117">
        <v>40330</v>
      </c>
      <c r="O8" s="118">
        <v>89000</v>
      </c>
      <c r="P8" s="90">
        <v>45682</v>
      </c>
      <c r="Q8" s="90">
        <v>45682.07</v>
      </c>
      <c r="R8" s="90"/>
      <c r="S8" s="90"/>
      <c r="T8" s="90"/>
      <c r="U8" s="91" t="s">
        <v>642</v>
      </c>
      <c r="V8" s="91" t="s">
        <v>643</v>
      </c>
      <c r="W8" s="91" t="s">
        <v>643</v>
      </c>
      <c r="AA8" s="93" t="s">
        <v>644</v>
      </c>
      <c r="AB8" s="94" t="s">
        <v>482</v>
      </c>
      <c r="AC8" s="95" t="e">
        <v>#N/A</v>
      </c>
      <c r="AD8" s="105" t="s">
        <v>625</v>
      </c>
    </row>
    <row r="9" spans="1:32" ht="12.75" customHeight="1">
      <c r="A9" s="96" t="s">
        <v>290</v>
      </c>
      <c r="B9" s="97"/>
      <c r="C9" s="98" t="s">
        <v>291</v>
      </c>
      <c r="D9" s="97">
        <v>42</v>
      </c>
      <c r="E9" s="97">
        <v>10046</v>
      </c>
      <c r="F9" s="97" t="s">
        <v>166</v>
      </c>
      <c r="G9" s="99" t="s">
        <v>165</v>
      </c>
      <c r="H9" s="99" t="s">
        <v>300</v>
      </c>
      <c r="I9" s="97" t="s">
        <v>297</v>
      </c>
      <c r="J9" s="86" t="s">
        <v>43</v>
      </c>
      <c r="K9" s="86"/>
      <c r="L9" s="100" t="s">
        <v>43</v>
      </c>
      <c r="M9" s="101"/>
      <c r="N9" s="102"/>
      <c r="O9" s="103"/>
      <c r="P9" s="103"/>
      <c r="Q9" s="103"/>
      <c r="R9" s="103"/>
      <c r="S9" s="103"/>
      <c r="T9" s="103"/>
      <c r="U9" s="104" t="s">
        <v>298</v>
      </c>
      <c r="V9" s="104"/>
      <c r="W9" s="104"/>
      <c r="AA9" s="93" t="s">
        <v>358</v>
      </c>
      <c r="AB9" s="94" t="s">
        <v>482</v>
      </c>
      <c r="AC9" s="95" t="s">
        <v>358</v>
      </c>
    </row>
    <row r="10" spans="1:32" s="92" customFormat="1" ht="12.75" customHeight="1">
      <c r="A10" s="81" t="s">
        <v>290</v>
      </c>
      <c r="B10" s="91"/>
      <c r="C10" s="83" t="s">
        <v>311</v>
      </c>
      <c r="D10" s="82">
        <v>346</v>
      </c>
      <c r="E10" s="82">
        <v>10443</v>
      </c>
      <c r="F10" s="82" t="s">
        <v>107</v>
      </c>
      <c r="G10" s="84" t="s">
        <v>645</v>
      </c>
      <c r="H10" s="91" t="s">
        <v>646</v>
      </c>
      <c r="I10" s="82" t="s">
        <v>639</v>
      </c>
      <c r="J10" s="115" t="s">
        <v>640</v>
      </c>
      <c r="K10" s="116"/>
      <c r="L10" s="87" t="s">
        <v>647</v>
      </c>
      <c r="M10" s="84">
        <v>30007</v>
      </c>
      <c r="N10" s="117">
        <v>40330</v>
      </c>
      <c r="O10" s="90">
        <v>185000</v>
      </c>
      <c r="P10" s="90">
        <v>66001</v>
      </c>
      <c r="Q10" s="90">
        <v>66001.08</v>
      </c>
      <c r="R10" s="90"/>
      <c r="S10" s="90"/>
      <c r="T10" s="90"/>
      <c r="U10" s="91" t="s">
        <v>642</v>
      </c>
      <c r="V10" s="91" t="s">
        <v>643</v>
      </c>
      <c r="W10" s="91" t="s">
        <v>643</v>
      </c>
      <c r="AA10" s="93" t="s">
        <v>334</v>
      </c>
      <c r="AB10" s="94" t="s">
        <v>482</v>
      </c>
      <c r="AC10" s="95" t="s">
        <v>334</v>
      </c>
    </row>
    <row r="11" spans="1:32" ht="12.75" customHeight="1">
      <c r="A11" s="96" t="s">
        <v>290</v>
      </c>
      <c r="B11" s="97"/>
      <c r="C11" s="98" t="s">
        <v>291</v>
      </c>
      <c r="D11" s="97">
        <v>43</v>
      </c>
      <c r="E11" s="97">
        <v>10047</v>
      </c>
      <c r="F11" s="97" t="s">
        <v>164</v>
      </c>
      <c r="G11" s="99" t="s">
        <v>301</v>
      </c>
      <c r="H11" s="99" t="s">
        <v>302</v>
      </c>
      <c r="I11" s="97" t="s">
        <v>297</v>
      </c>
      <c r="J11" s="86" t="s">
        <v>43</v>
      </c>
      <c r="K11" s="86"/>
      <c r="L11" s="100" t="s">
        <v>43</v>
      </c>
      <c r="M11" s="101"/>
      <c r="N11" s="102"/>
      <c r="O11" s="103"/>
      <c r="P11" s="103"/>
      <c r="Q11" s="103"/>
      <c r="R11" s="103"/>
      <c r="S11" s="103"/>
      <c r="T11" s="103"/>
      <c r="U11" s="104" t="s">
        <v>298</v>
      </c>
      <c r="V11" s="104"/>
      <c r="W11" s="104"/>
      <c r="AA11" s="119" t="s">
        <v>648</v>
      </c>
      <c r="AB11" s="120" t="s">
        <v>482</v>
      </c>
      <c r="AC11" s="121" t="e">
        <v>#N/A</v>
      </c>
      <c r="AD11" s="121" t="s">
        <v>649</v>
      </c>
      <c r="AE11" s="121"/>
      <c r="AF11" s="121"/>
    </row>
    <row r="12" spans="1:32" ht="12.75" customHeight="1">
      <c r="A12" s="106" t="s">
        <v>290</v>
      </c>
      <c r="B12" s="107"/>
      <c r="C12" s="108" t="s">
        <v>291</v>
      </c>
      <c r="D12" s="109">
        <v>45</v>
      </c>
      <c r="E12" s="109">
        <v>10049</v>
      </c>
      <c r="F12" s="109" t="s">
        <v>127</v>
      </c>
      <c r="G12" s="108" t="s">
        <v>128</v>
      </c>
      <c r="H12" s="110" t="s">
        <v>126</v>
      </c>
      <c r="I12" s="109" t="s">
        <v>650</v>
      </c>
      <c r="J12" s="111" t="s">
        <v>651</v>
      </c>
      <c r="K12" s="111"/>
      <c r="L12" s="109" t="s">
        <v>652</v>
      </c>
      <c r="M12" s="108">
        <v>23274</v>
      </c>
      <c r="N12" s="112">
        <v>39234</v>
      </c>
      <c r="O12" s="113">
        <v>4000000</v>
      </c>
      <c r="P12" s="107"/>
      <c r="Q12" s="107"/>
      <c r="R12" s="107"/>
      <c r="S12" s="107"/>
      <c r="T12" s="113">
        <v>2658451.58</v>
      </c>
      <c r="U12" s="107"/>
      <c r="V12" s="107" t="s">
        <v>653</v>
      </c>
      <c r="W12" s="107"/>
      <c r="AA12" s="93" t="s">
        <v>486</v>
      </c>
      <c r="AB12" s="94" t="s">
        <v>623</v>
      </c>
      <c r="AC12" s="95" t="s">
        <v>486</v>
      </c>
    </row>
    <row r="13" spans="1:32" ht="12.75" customHeight="1">
      <c r="A13" s="122" t="s">
        <v>290</v>
      </c>
      <c r="B13" s="123"/>
      <c r="C13" s="124" t="s">
        <v>331</v>
      </c>
      <c r="D13" s="125">
        <v>113</v>
      </c>
      <c r="E13" s="125">
        <v>10786</v>
      </c>
      <c r="F13" s="125" t="s">
        <v>170</v>
      </c>
      <c r="G13" s="124" t="s">
        <v>654</v>
      </c>
      <c r="H13" s="123" t="s">
        <v>655</v>
      </c>
      <c r="I13" s="126" t="s">
        <v>364</v>
      </c>
      <c r="J13" s="127" t="s">
        <v>656</v>
      </c>
      <c r="K13" s="127"/>
      <c r="L13" s="128"/>
      <c r="M13" s="124"/>
      <c r="N13" s="126">
        <v>40725</v>
      </c>
      <c r="O13" s="129">
        <v>11988300</v>
      </c>
      <c r="P13" s="129">
        <v>0</v>
      </c>
      <c r="Q13" s="129">
        <v>4152035.47</v>
      </c>
      <c r="R13" s="129">
        <v>4130431.24</v>
      </c>
      <c r="S13" s="129">
        <v>4130431.24</v>
      </c>
      <c r="T13" s="129">
        <v>4130431.24</v>
      </c>
      <c r="U13" s="123"/>
      <c r="V13" s="123" t="s">
        <v>643</v>
      </c>
      <c r="W13" s="123" t="s">
        <v>657</v>
      </c>
      <c r="AA13" s="93" t="s">
        <v>498</v>
      </c>
      <c r="AB13" s="94" t="s">
        <v>482</v>
      </c>
      <c r="AC13" s="95" t="s">
        <v>498</v>
      </c>
      <c r="AD13" s="105">
        <v>2016</v>
      </c>
    </row>
    <row r="14" spans="1:32" ht="12.75" customHeight="1">
      <c r="A14" s="122" t="s">
        <v>290</v>
      </c>
      <c r="B14" s="123"/>
      <c r="C14" s="124" t="s">
        <v>331</v>
      </c>
      <c r="D14" s="125">
        <v>113</v>
      </c>
      <c r="E14" s="125">
        <v>10786</v>
      </c>
      <c r="F14" s="125" t="s">
        <v>170</v>
      </c>
      <c r="G14" s="124" t="s">
        <v>654</v>
      </c>
      <c r="H14" s="123" t="s">
        <v>655</v>
      </c>
      <c r="I14" s="126" t="s">
        <v>364</v>
      </c>
      <c r="J14" s="127" t="s">
        <v>658</v>
      </c>
      <c r="K14" s="127"/>
      <c r="L14" s="128"/>
      <c r="M14" s="124"/>
      <c r="N14" s="126">
        <v>40725</v>
      </c>
      <c r="O14" s="129"/>
      <c r="P14" s="129">
        <v>0</v>
      </c>
      <c r="Q14" s="129">
        <v>2137076.4900000002</v>
      </c>
      <c r="R14" s="129">
        <v>2125976.8199999998</v>
      </c>
      <c r="S14" s="129">
        <v>2125976.8199999998</v>
      </c>
      <c r="T14" s="129">
        <v>2125976.8199999998</v>
      </c>
      <c r="U14" s="123" t="s">
        <v>659</v>
      </c>
      <c r="V14" s="123" t="s">
        <v>643</v>
      </c>
      <c r="W14" s="123" t="s">
        <v>657</v>
      </c>
      <c r="AA14" s="119" t="s">
        <v>660</v>
      </c>
      <c r="AB14" s="120" t="s">
        <v>482</v>
      </c>
      <c r="AC14" s="121" t="e">
        <v>#N/A</v>
      </c>
      <c r="AD14" s="105" t="s">
        <v>661</v>
      </c>
    </row>
    <row r="15" spans="1:32" ht="12.75" customHeight="1">
      <c r="A15" s="122" t="s">
        <v>290</v>
      </c>
      <c r="B15" s="123"/>
      <c r="C15" s="124" t="s">
        <v>331</v>
      </c>
      <c r="D15" s="125">
        <v>113</v>
      </c>
      <c r="E15" s="125">
        <v>10786</v>
      </c>
      <c r="F15" s="125" t="s">
        <v>170</v>
      </c>
      <c r="G15" s="124" t="s">
        <v>654</v>
      </c>
      <c r="H15" s="123" t="s">
        <v>655</v>
      </c>
      <c r="I15" s="126" t="s">
        <v>364</v>
      </c>
      <c r="J15" s="127" t="s">
        <v>662</v>
      </c>
      <c r="K15" s="127"/>
      <c r="L15" s="128"/>
      <c r="M15" s="124"/>
      <c r="N15" s="126">
        <v>40257</v>
      </c>
      <c r="O15" s="129">
        <v>1186000</v>
      </c>
      <c r="P15" s="129">
        <v>782200.80999999982</v>
      </c>
      <c r="Q15" s="129">
        <v>782412.2</v>
      </c>
      <c r="R15" s="129">
        <v>782412.2</v>
      </c>
      <c r="S15" s="129">
        <v>782412.2</v>
      </c>
      <c r="T15" s="129">
        <v>782412.2</v>
      </c>
      <c r="U15" s="123"/>
      <c r="V15" s="123" t="s">
        <v>643</v>
      </c>
      <c r="W15" s="123" t="s">
        <v>657</v>
      </c>
      <c r="AA15" s="93" t="s">
        <v>502</v>
      </c>
      <c r="AB15" s="94" t="s">
        <v>482</v>
      </c>
      <c r="AC15" s="95" t="s">
        <v>502</v>
      </c>
      <c r="AD15" s="105">
        <v>2016</v>
      </c>
    </row>
    <row r="16" spans="1:32" ht="12.75" customHeight="1">
      <c r="A16" s="122" t="s">
        <v>290</v>
      </c>
      <c r="B16" s="123"/>
      <c r="C16" s="124" t="s">
        <v>331</v>
      </c>
      <c r="D16" s="125">
        <v>113</v>
      </c>
      <c r="E16" s="125">
        <v>10786</v>
      </c>
      <c r="F16" s="125" t="s">
        <v>170</v>
      </c>
      <c r="G16" s="124" t="s">
        <v>654</v>
      </c>
      <c r="H16" s="123" t="s">
        <v>655</v>
      </c>
      <c r="I16" s="126" t="s">
        <v>364</v>
      </c>
      <c r="J16" s="127" t="s">
        <v>663</v>
      </c>
      <c r="K16" s="127"/>
      <c r="L16" s="128"/>
      <c r="M16" s="124"/>
      <c r="N16" s="126"/>
      <c r="O16" s="129"/>
      <c r="P16" s="129">
        <v>404862.83999999997</v>
      </c>
      <c r="Q16" s="129">
        <v>404971.45</v>
      </c>
      <c r="R16" s="129">
        <v>404971.45</v>
      </c>
      <c r="S16" s="129">
        <v>404971.45</v>
      </c>
      <c r="T16" s="129">
        <v>404971.45</v>
      </c>
      <c r="U16" s="123" t="s">
        <v>664</v>
      </c>
      <c r="V16" s="123" t="s">
        <v>643</v>
      </c>
      <c r="W16" s="123" t="s">
        <v>657</v>
      </c>
      <c r="AA16" s="119" t="s">
        <v>665</v>
      </c>
      <c r="AB16" s="120" t="s">
        <v>482</v>
      </c>
      <c r="AC16" s="121" t="e">
        <v>#N/A</v>
      </c>
      <c r="AD16" s="105" t="s">
        <v>666</v>
      </c>
    </row>
    <row r="17" spans="1:30" ht="12.75" customHeight="1">
      <c r="A17" s="106" t="s">
        <v>290</v>
      </c>
      <c r="B17" s="107"/>
      <c r="C17" s="108" t="s">
        <v>291</v>
      </c>
      <c r="D17" s="109">
        <v>117</v>
      </c>
      <c r="E17" s="109">
        <v>10147</v>
      </c>
      <c r="F17" s="109" t="s">
        <v>124</v>
      </c>
      <c r="G17" s="108" t="s">
        <v>125</v>
      </c>
      <c r="H17" s="110" t="s">
        <v>123</v>
      </c>
      <c r="I17" s="109" t="s">
        <v>303</v>
      </c>
      <c r="J17" s="111" t="s">
        <v>304</v>
      </c>
      <c r="K17" s="111"/>
      <c r="L17" s="109"/>
      <c r="M17" s="108"/>
      <c r="N17" s="112">
        <v>39583</v>
      </c>
      <c r="O17" s="113">
        <v>14405000</v>
      </c>
      <c r="P17" s="107"/>
      <c r="Q17" s="107"/>
      <c r="R17" s="107"/>
      <c r="S17" s="113"/>
      <c r="T17" s="113">
        <v>16318844</v>
      </c>
      <c r="U17" s="107"/>
      <c r="V17" s="107"/>
      <c r="W17" s="107"/>
      <c r="AA17" s="93" t="s">
        <v>508</v>
      </c>
      <c r="AB17" s="94" t="s">
        <v>482</v>
      </c>
      <c r="AC17" s="95" t="s">
        <v>508</v>
      </c>
      <c r="AD17" s="105">
        <v>2018</v>
      </c>
    </row>
    <row r="18" spans="1:30" ht="12.75" customHeight="1">
      <c r="A18" s="96" t="s">
        <v>305</v>
      </c>
      <c r="B18" s="97"/>
      <c r="C18" s="98" t="s">
        <v>306</v>
      </c>
      <c r="D18" s="97">
        <v>119</v>
      </c>
      <c r="E18" s="97">
        <v>10149</v>
      </c>
      <c r="F18" s="97" t="s">
        <v>43</v>
      </c>
      <c r="G18" s="99" t="s">
        <v>307</v>
      </c>
      <c r="H18" s="99" t="s">
        <v>308</v>
      </c>
      <c r="I18" s="97" t="s">
        <v>43</v>
      </c>
      <c r="J18" s="86" t="s">
        <v>43</v>
      </c>
      <c r="K18" s="86"/>
      <c r="L18" s="100" t="s">
        <v>43</v>
      </c>
      <c r="M18" s="101"/>
      <c r="N18" s="102"/>
      <c r="O18" s="103"/>
      <c r="P18" s="103"/>
      <c r="Q18" s="103"/>
      <c r="R18" s="103"/>
      <c r="S18" s="103"/>
      <c r="T18" s="103"/>
      <c r="U18" s="104" t="s">
        <v>309</v>
      </c>
      <c r="V18" s="104"/>
      <c r="W18" s="104"/>
      <c r="AA18" s="93" t="s">
        <v>667</v>
      </c>
      <c r="AB18" s="94" t="s">
        <v>482</v>
      </c>
      <c r="AC18" s="95" t="s">
        <v>667</v>
      </c>
    </row>
    <row r="19" spans="1:30" ht="12.75" customHeight="1">
      <c r="A19" s="106" t="s">
        <v>290</v>
      </c>
      <c r="B19" s="107"/>
      <c r="C19" s="108" t="s">
        <v>317</v>
      </c>
      <c r="D19" s="109">
        <v>221</v>
      </c>
      <c r="E19" s="109">
        <v>10280</v>
      </c>
      <c r="F19" s="109" t="s">
        <v>121</v>
      </c>
      <c r="G19" s="108" t="s">
        <v>122</v>
      </c>
      <c r="H19" s="110" t="s">
        <v>120</v>
      </c>
      <c r="I19" s="109" t="s">
        <v>422</v>
      </c>
      <c r="J19" s="111" t="s">
        <v>668</v>
      </c>
      <c r="K19" s="111"/>
      <c r="L19" s="109">
        <v>41126810</v>
      </c>
      <c r="M19" s="108">
        <v>27957</v>
      </c>
      <c r="N19" s="112">
        <v>39903</v>
      </c>
      <c r="O19" s="113">
        <v>100000</v>
      </c>
      <c r="P19" s="107"/>
      <c r="Q19" s="107"/>
      <c r="R19" s="107"/>
      <c r="S19" s="113"/>
      <c r="T19" s="113">
        <v>787879.55</v>
      </c>
      <c r="U19" s="107"/>
      <c r="V19" s="107" t="s">
        <v>669</v>
      </c>
      <c r="W19" s="107"/>
      <c r="AA19" s="93" t="s">
        <v>384</v>
      </c>
      <c r="AB19" s="94" t="s">
        <v>482</v>
      </c>
      <c r="AC19" s="95" t="s">
        <v>384</v>
      </c>
    </row>
    <row r="20" spans="1:30" ht="12.75" customHeight="1">
      <c r="A20" s="122" t="s">
        <v>670</v>
      </c>
      <c r="B20" s="125"/>
      <c r="C20" s="130" t="s">
        <v>319</v>
      </c>
      <c r="D20" s="125">
        <v>480</v>
      </c>
      <c r="E20" s="125">
        <v>10617</v>
      </c>
      <c r="F20" s="125" t="s">
        <v>216</v>
      </c>
      <c r="G20" s="124" t="s">
        <v>671</v>
      </c>
      <c r="H20" s="124" t="s">
        <v>671</v>
      </c>
      <c r="I20" s="125" t="s">
        <v>672</v>
      </c>
      <c r="J20" s="127" t="s">
        <v>673</v>
      </c>
      <c r="K20" s="127"/>
      <c r="L20" s="128"/>
      <c r="M20" s="131"/>
      <c r="N20" s="126">
        <v>40513</v>
      </c>
      <c r="O20" s="129">
        <v>769700</v>
      </c>
      <c r="P20" s="129">
        <v>634790</v>
      </c>
      <c r="Q20" s="132">
        <v>706495.57</v>
      </c>
      <c r="R20" s="133">
        <v>723818.11</v>
      </c>
      <c r="S20" s="133"/>
      <c r="T20" s="133"/>
      <c r="U20" s="123"/>
      <c r="V20" s="123" t="s">
        <v>643</v>
      </c>
      <c r="W20" s="123" t="s">
        <v>657</v>
      </c>
      <c r="AA20" s="93" t="s">
        <v>512</v>
      </c>
      <c r="AB20" s="94" t="s">
        <v>482</v>
      </c>
      <c r="AC20" s="95" t="s">
        <v>512</v>
      </c>
      <c r="AD20" s="105" t="s">
        <v>674</v>
      </c>
    </row>
    <row r="21" spans="1:30" ht="12.75" customHeight="1">
      <c r="A21" s="122" t="s">
        <v>389</v>
      </c>
      <c r="B21" s="123"/>
      <c r="C21" s="124" t="s">
        <v>675</v>
      </c>
      <c r="D21" s="125">
        <v>937</v>
      </c>
      <c r="E21" s="125">
        <v>11237</v>
      </c>
      <c r="F21" s="125" t="s">
        <v>211</v>
      </c>
      <c r="G21" s="124" t="s">
        <v>676</v>
      </c>
      <c r="H21" s="123" t="s">
        <v>677</v>
      </c>
      <c r="I21" s="125" t="s">
        <v>678</v>
      </c>
      <c r="J21" s="134" t="s">
        <v>679</v>
      </c>
      <c r="K21" s="134"/>
      <c r="L21" s="125"/>
      <c r="M21" s="124"/>
      <c r="N21" s="126">
        <v>40817</v>
      </c>
      <c r="O21" s="129">
        <v>956000</v>
      </c>
      <c r="P21" s="129">
        <v>0</v>
      </c>
      <c r="Q21" s="129">
        <v>614691.11</v>
      </c>
      <c r="R21" s="129">
        <v>614752.9</v>
      </c>
      <c r="S21" s="129"/>
      <c r="T21" s="129"/>
      <c r="U21" s="123"/>
      <c r="V21" s="123" t="s">
        <v>643</v>
      </c>
      <c r="W21" s="123" t="s">
        <v>657</v>
      </c>
      <c r="AA21" s="93" t="s">
        <v>680</v>
      </c>
      <c r="AB21" s="94" t="s">
        <v>482</v>
      </c>
      <c r="AC21" s="95" t="e">
        <v>#N/A</v>
      </c>
      <c r="AD21" s="105" t="s">
        <v>681</v>
      </c>
    </row>
    <row r="22" spans="1:30" ht="12.75" customHeight="1">
      <c r="A22" s="122" t="s">
        <v>389</v>
      </c>
      <c r="B22" s="123"/>
      <c r="C22" s="124" t="s">
        <v>682</v>
      </c>
      <c r="D22" s="125">
        <v>902</v>
      </c>
      <c r="E22" s="125">
        <v>11199</v>
      </c>
      <c r="F22" s="125" t="s">
        <v>683</v>
      </c>
      <c r="G22" s="124" t="s">
        <v>684</v>
      </c>
      <c r="H22" s="123" t="s">
        <v>685</v>
      </c>
      <c r="I22" s="125" t="s">
        <v>686</v>
      </c>
      <c r="J22" s="134" t="s">
        <v>687</v>
      </c>
      <c r="K22" s="134"/>
      <c r="L22" s="125" t="s">
        <v>395</v>
      </c>
      <c r="M22" s="124" t="s">
        <v>688</v>
      </c>
      <c r="N22" s="126">
        <v>40878</v>
      </c>
      <c r="O22" s="129">
        <v>4966000</v>
      </c>
      <c r="P22" s="129">
        <v>0</v>
      </c>
      <c r="Q22" s="129">
        <v>3017791.4</v>
      </c>
      <c r="R22" s="129">
        <v>3017791.4000000004</v>
      </c>
      <c r="S22" s="129"/>
      <c r="T22" s="129"/>
      <c r="U22" s="123"/>
      <c r="V22" s="123" t="s">
        <v>643</v>
      </c>
      <c r="W22" s="123" t="s">
        <v>657</v>
      </c>
      <c r="AA22" s="93" t="s">
        <v>519</v>
      </c>
      <c r="AB22" s="94" t="s">
        <v>482</v>
      </c>
      <c r="AC22" s="95" t="s">
        <v>519</v>
      </c>
      <c r="AD22" s="105">
        <v>2016</v>
      </c>
    </row>
    <row r="23" spans="1:30" ht="12.75" customHeight="1">
      <c r="A23" s="122" t="s">
        <v>305</v>
      </c>
      <c r="B23" s="123"/>
      <c r="C23" s="124" t="s">
        <v>682</v>
      </c>
      <c r="D23" s="125">
        <v>902</v>
      </c>
      <c r="E23" s="125">
        <v>11199</v>
      </c>
      <c r="F23" s="125" t="s">
        <v>683</v>
      </c>
      <c r="G23" s="124" t="s">
        <v>684</v>
      </c>
      <c r="H23" s="123" t="s">
        <v>685</v>
      </c>
      <c r="I23" s="125" t="s">
        <v>686</v>
      </c>
      <c r="J23" s="127" t="s">
        <v>689</v>
      </c>
      <c r="K23" s="127"/>
      <c r="L23" s="128" t="s">
        <v>305</v>
      </c>
      <c r="M23" s="124">
        <v>32497</v>
      </c>
      <c r="N23" s="126">
        <v>40878</v>
      </c>
      <c r="O23" s="129">
        <v>363600</v>
      </c>
      <c r="P23" s="129">
        <v>0</v>
      </c>
      <c r="Q23" s="129">
        <v>0</v>
      </c>
      <c r="R23" s="129">
        <v>0</v>
      </c>
      <c r="S23" s="129"/>
      <c r="T23" s="129"/>
      <c r="U23" s="123"/>
      <c r="V23" s="123" t="s">
        <v>643</v>
      </c>
      <c r="W23" s="123" t="s">
        <v>657</v>
      </c>
      <c r="AA23" s="93" t="s">
        <v>407</v>
      </c>
      <c r="AB23" s="94" t="s">
        <v>482</v>
      </c>
      <c r="AC23" s="95" t="s">
        <v>407</v>
      </c>
      <c r="AD23" s="105">
        <v>2015</v>
      </c>
    </row>
    <row r="24" spans="1:30" ht="12.75" customHeight="1">
      <c r="A24" s="122" t="s">
        <v>305</v>
      </c>
      <c r="B24" s="123"/>
      <c r="C24" s="124" t="s">
        <v>682</v>
      </c>
      <c r="D24" s="125">
        <v>911</v>
      </c>
      <c r="E24" s="125">
        <v>11208</v>
      </c>
      <c r="F24" s="125" t="s">
        <v>683</v>
      </c>
      <c r="G24" s="124" t="s">
        <v>690</v>
      </c>
      <c r="H24" s="123" t="s">
        <v>691</v>
      </c>
      <c r="I24" s="125" t="s">
        <v>686</v>
      </c>
      <c r="J24" s="127" t="s">
        <v>689</v>
      </c>
      <c r="K24" s="127"/>
      <c r="L24" s="128" t="s">
        <v>305</v>
      </c>
      <c r="M24" s="124">
        <v>32275</v>
      </c>
      <c r="N24" s="126">
        <v>40878</v>
      </c>
      <c r="O24" s="129">
        <v>816900</v>
      </c>
      <c r="P24" s="129">
        <v>0</v>
      </c>
      <c r="Q24" s="129">
        <v>413121.76</v>
      </c>
      <c r="R24" s="129">
        <v>413121.76</v>
      </c>
      <c r="S24" s="129"/>
      <c r="T24" s="129"/>
      <c r="U24" s="123"/>
      <c r="V24" s="123" t="s">
        <v>643</v>
      </c>
      <c r="W24" s="123" t="s">
        <v>657</v>
      </c>
      <c r="AA24" s="93" t="s">
        <v>524</v>
      </c>
      <c r="AB24" s="94" t="s">
        <v>623</v>
      </c>
      <c r="AC24" s="95" t="s">
        <v>524</v>
      </c>
      <c r="AD24" s="105">
        <v>2016</v>
      </c>
    </row>
    <row r="25" spans="1:30" ht="12.75" customHeight="1">
      <c r="A25" s="122" t="s">
        <v>389</v>
      </c>
      <c r="B25" s="123"/>
      <c r="C25" s="124" t="s">
        <v>692</v>
      </c>
      <c r="D25" s="125" t="s">
        <v>693</v>
      </c>
      <c r="E25" s="125" t="s">
        <v>694</v>
      </c>
      <c r="F25" s="125" t="s">
        <v>683</v>
      </c>
      <c r="G25" s="124" t="s">
        <v>695</v>
      </c>
      <c r="H25" s="123" t="s">
        <v>696</v>
      </c>
      <c r="I25" s="125" t="s">
        <v>686</v>
      </c>
      <c r="J25" s="134" t="s">
        <v>697</v>
      </c>
      <c r="K25" s="134"/>
      <c r="L25" s="125" t="s">
        <v>395</v>
      </c>
      <c r="M25" s="124" t="s">
        <v>698</v>
      </c>
      <c r="N25" s="126">
        <v>40695</v>
      </c>
      <c r="O25" s="129">
        <v>16546600</v>
      </c>
      <c r="P25" s="129">
        <v>0</v>
      </c>
      <c r="Q25" s="129">
        <v>8772232.9400000013</v>
      </c>
      <c r="R25" s="129">
        <v>8724216.2400000002</v>
      </c>
      <c r="S25" s="129"/>
      <c r="T25" s="129"/>
      <c r="U25" s="123"/>
      <c r="V25" s="123" t="s">
        <v>643</v>
      </c>
      <c r="W25" s="123" t="s">
        <v>657</v>
      </c>
      <c r="AA25" s="93" t="s">
        <v>531</v>
      </c>
      <c r="AB25" s="94" t="s">
        <v>482</v>
      </c>
      <c r="AC25" s="95" t="s">
        <v>531</v>
      </c>
      <c r="AD25" s="105">
        <v>2017</v>
      </c>
    </row>
    <row r="26" spans="1:30" ht="12.75" customHeight="1">
      <c r="A26" s="122" t="s">
        <v>305</v>
      </c>
      <c r="B26" s="123"/>
      <c r="C26" s="124" t="s">
        <v>692</v>
      </c>
      <c r="D26" s="125" t="s">
        <v>693</v>
      </c>
      <c r="E26" s="125" t="s">
        <v>694</v>
      </c>
      <c r="F26" s="125" t="s">
        <v>683</v>
      </c>
      <c r="G26" s="124" t="s">
        <v>695</v>
      </c>
      <c r="H26" s="123" t="s">
        <v>699</v>
      </c>
      <c r="I26" s="125" t="s">
        <v>686</v>
      </c>
      <c r="J26" s="127" t="s">
        <v>689</v>
      </c>
      <c r="K26" s="127"/>
      <c r="L26" s="128" t="s">
        <v>305</v>
      </c>
      <c r="M26" s="124">
        <v>32496</v>
      </c>
      <c r="N26" s="126">
        <v>40695</v>
      </c>
      <c r="O26" s="123"/>
      <c r="P26" s="129">
        <v>0</v>
      </c>
      <c r="Q26" s="129">
        <v>0</v>
      </c>
      <c r="R26" s="129">
        <v>0</v>
      </c>
      <c r="S26" s="129"/>
      <c r="T26" s="129"/>
      <c r="U26" s="123"/>
      <c r="V26" s="123" t="s">
        <v>643</v>
      </c>
      <c r="W26" s="123" t="s">
        <v>657</v>
      </c>
      <c r="AA26" s="93" t="s">
        <v>535</v>
      </c>
      <c r="AB26" s="94" t="s">
        <v>482</v>
      </c>
      <c r="AC26" s="95" t="s">
        <v>535</v>
      </c>
      <c r="AD26" s="105">
        <v>2016</v>
      </c>
    </row>
    <row r="27" spans="1:30" ht="12.75" customHeight="1">
      <c r="A27" s="122" t="s">
        <v>305</v>
      </c>
      <c r="B27" s="123"/>
      <c r="C27" s="124" t="s">
        <v>692</v>
      </c>
      <c r="D27" s="125" t="s">
        <v>693</v>
      </c>
      <c r="E27" s="125" t="s">
        <v>694</v>
      </c>
      <c r="F27" s="125" t="s">
        <v>683</v>
      </c>
      <c r="G27" s="124" t="s">
        <v>695</v>
      </c>
      <c r="H27" s="123" t="s">
        <v>699</v>
      </c>
      <c r="I27" s="125" t="s">
        <v>686</v>
      </c>
      <c r="J27" s="127" t="s">
        <v>700</v>
      </c>
      <c r="K27" s="127"/>
      <c r="L27" s="128" t="s">
        <v>305</v>
      </c>
      <c r="M27" s="124" t="s">
        <v>701</v>
      </c>
      <c r="N27" s="126">
        <v>40695</v>
      </c>
      <c r="O27" s="129">
        <v>1598700</v>
      </c>
      <c r="P27" s="129">
        <v>0</v>
      </c>
      <c r="Q27" s="129">
        <v>1023614.83</v>
      </c>
      <c r="R27" s="129">
        <v>1080600.8499999999</v>
      </c>
      <c r="S27" s="129"/>
      <c r="T27" s="129"/>
      <c r="U27" s="123"/>
      <c r="V27" s="123" t="s">
        <v>643</v>
      </c>
      <c r="W27" s="123" t="s">
        <v>657</v>
      </c>
      <c r="AA27" s="93" t="s">
        <v>542</v>
      </c>
      <c r="AB27" s="94" t="s">
        <v>482</v>
      </c>
      <c r="AC27" s="95" t="s">
        <v>542</v>
      </c>
      <c r="AD27" s="105">
        <v>2016</v>
      </c>
    </row>
    <row r="28" spans="1:30" ht="12.75" customHeight="1">
      <c r="A28" s="122" t="s">
        <v>305</v>
      </c>
      <c r="B28" s="123"/>
      <c r="C28" s="124" t="s">
        <v>311</v>
      </c>
      <c r="D28" s="125">
        <v>288</v>
      </c>
      <c r="E28" s="125">
        <v>10374</v>
      </c>
      <c r="F28" s="125" t="s">
        <v>204</v>
      </c>
      <c r="G28" s="124" t="s">
        <v>312</v>
      </c>
      <c r="H28" s="123" t="s">
        <v>313</v>
      </c>
      <c r="I28" s="125" t="s">
        <v>314</v>
      </c>
      <c r="J28" s="127" t="s">
        <v>702</v>
      </c>
      <c r="K28" s="127"/>
      <c r="L28" s="128"/>
      <c r="M28" s="124">
        <v>26130</v>
      </c>
      <c r="N28" s="126">
        <v>41000</v>
      </c>
      <c r="O28" s="129">
        <v>0</v>
      </c>
      <c r="P28" s="123"/>
      <c r="Q28" s="123"/>
      <c r="R28" s="123"/>
      <c r="S28" s="129"/>
      <c r="T28" s="129"/>
      <c r="U28" s="123"/>
      <c r="V28" s="123" t="s">
        <v>643</v>
      </c>
      <c r="W28" s="123" t="s">
        <v>657</v>
      </c>
      <c r="AA28" s="93" t="s">
        <v>548</v>
      </c>
      <c r="AB28" s="94" t="s">
        <v>482</v>
      </c>
      <c r="AC28" s="95" t="s">
        <v>548</v>
      </c>
      <c r="AD28" s="105">
        <v>2015</v>
      </c>
    </row>
    <row r="29" spans="1:30" ht="12.75" customHeight="1">
      <c r="A29" s="122" t="s">
        <v>310</v>
      </c>
      <c r="B29" s="123"/>
      <c r="C29" s="124" t="s">
        <v>311</v>
      </c>
      <c r="D29" s="125">
        <v>288</v>
      </c>
      <c r="E29" s="125">
        <v>10374</v>
      </c>
      <c r="F29" s="125" t="s">
        <v>204</v>
      </c>
      <c r="G29" s="124" t="s">
        <v>312</v>
      </c>
      <c r="H29" s="123" t="s">
        <v>313</v>
      </c>
      <c r="I29" s="125" t="s">
        <v>314</v>
      </c>
      <c r="J29" s="127" t="s">
        <v>315</v>
      </c>
      <c r="K29" s="127" t="s">
        <v>315</v>
      </c>
      <c r="L29" s="128"/>
      <c r="M29" s="124">
        <v>31815</v>
      </c>
      <c r="N29" s="126">
        <v>41000</v>
      </c>
      <c r="O29" s="129">
        <v>3951600</v>
      </c>
      <c r="P29" s="123"/>
      <c r="Q29" s="123"/>
      <c r="R29" s="129">
        <v>4377316</v>
      </c>
      <c r="S29" s="129">
        <v>4387380.13</v>
      </c>
      <c r="T29" s="135">
        <v>4387380.13</v>
      </c>
      <c r="U29" s="136" t="s">
        <v>316</v>
      </c>
      <c r="V29" s="123"/>
      <c r="W29" s="123"/>
      <c r="AA29" s="93" t="s">
        <v>552</v>
      </c>
      <c r="AB29" s="94" t="s">
        <v>482</v>
      </c>
      <c r="AC29" s="95" t="s">
        <v>552</v>
      </c>
      <c r="AD29" s="105" t="s">
        <v>703</v>
      </c>
    </row>
    <row r="30" spans="1:30" s="92" customFormat="1" ht="12.75" customHeight="1">
      <c r="A30" s="81" t="s">
        <v>290</v>
      </c>
      <c r="B30" s="82"/>
      <c r="C30" s="83" t="s">
        <v>311</v>
      </c>
      <c r="D30" s="82">
        <v>291</v>
      </c>
      <c r="E30" s="82">
        <v>10377</v>
      </c>
      <c r="F30" s="82" t="s">
        <v>109</v>
      </c>
      <c r="G30" s="84" t="s">
        <v>110</v>
      </c>
      <c r="H30" s="84" t="s">
        <v>108</v>
      </c>
      <c r="I30" s="82" t="s">
        <v>43</v>
      </c>
      <c r="J30" s="85" t="s">
        <v>43</v>
      </c>
      <c r="K30" s="86"/>
      <c r="L30" s="87" t="s">
        <v>43</v>
      </c>
      <c r="M30" s="88"/>
      <c r="N30" s="89"/>
      <c r="O30" s="90"/>
      <c r="P30" s="90"/>
      <c r="Q30" s="90">
        <v>0</v>
      </c>
      <c r="R30" s="90"/>
      <c r="S30" s="90"/>
      <c r="T30" s="90"/>
      <c r="U30" s="91" t="s">
        <v>299</v>
      </c>
      <c r="V30" s="91"/>
      <c r="W30" s="91"/>
      <c r="AA30" s="93" t="s">
        <v>486</v>
      </c>
      <c r="AB30" s="94" t="s">
        <v>623</v>
      </c>
      <c r="AC30" s="95" t="s">
        <v>486</v>
      </c>
    </row>
    <row r="31" spans="1:30" ht="12.75" customHeight="1">
      <c r="A31" s="122" t="s">
        <v>305</v>
      </c>
      <c r="B31" s="125">
        <v>2009</v>
      </c>
      <c r="C31" s="130" t="s">
        <v>306</v>
      </c>
      <c r="D31" s="125">
        <v>220</v>
      </c>
      <c r="E31" s="125">
        <v>10279</v>
      </c>
      <c r="F31" s="125" t="s">
        <v>30</v>
      </c>
      <c r="G31" s="124" t="s">
        <v>704</v>
      </c>
      <c r="H31" s="124" t="s">
        <v>705</v>
      </c>
      <c r="I31" s="125" t="s">
        <v>706</v>
      </c>
      <c r="J31" s="127" t="s">
        <v>707</v>
      </c>
      <c r="K31" s="127"/>
      <c r="L31" s="128"/>
      <c r="M31" s="131"/>
      <c r="N31" s="126">
        <v>39965</v>
      </c>
      <c r="O31" s="129">
        <v>49900</v>
      </c>
      <c r="P31" s="129">
        <v>15623.359999999999</v>
      </c>
      <c r="Q31" s="129"/>
      <c r="R31" s="129"/>
      <c r="S31" s="129"/>
      <c r="T31" s="129"/>
      <c r="U31" s="123"/>
      <c r="V31" s="123" t="s">
        <v>643</v>
      </c>
      <c r="W31" s="123" t="s">
        <v>708</v>
      </c>
      <c r="AA31" s="93" t="s">
        <v>709</v>
      </c>
      <c r="AB31" s="94" t="s">
        <v>482</v>
      </c>
      <c r="AC31" s="95" t="e">
        <v>#N/A</v>
      </c>
      <c r="AD31" s="105" t="s">
        <v>710</v>
      </c>
    </row>
    <row r="32" spans="1:30" ht="12.75" customHeight="1">
      <c r="A32" s="122" t="s">
        <v>305</v>
      </c>
      <c r="B32" s="125">
        <v>2009</v>
      </c>
      <c r="C32" s="130" t="s">
        <v>306</v>
      </c>
      <c r="D32" s="125">
        <v>220</v>
      </c>
      <c r="E32" s="125">
        <v>10279</v>
      </c>
      <c r="F32" s="125" t="s">
        <v>30</v>
      </c>
      <c r="G32" s="124" t="s">
        <v>704</v>
      </c>
      <c r="H32" s="124" t="s">
        <v>711</v>
      </c>
      <c r="I32" s="125" t="s">
        <v>706</v>
      </c>
      <c r="J32" s="127" t="s">
        <v>712</v>
      </c>
      <c r="K32" s="127"/>
      <c r="L32" s="128"/>
      <c r="M32" s="131"/>
      <c r="N32" s="126">
        <v>39965</v>
      </c>
      <c r="O32" s="129">
        <v>947000</v>
      </c>
      <c r="P32" s="129">
        <v>878234.51</v>
      </c>
      <c r="Q32" s="129"/>
      <c r="R32" s="129"/>
      <c r="S32" s="129"/>
      <c r="T32" s="129"/>
      <c r="U32" s="123"/>
      <c r="V32" s="123" t="s">
        <v>643</v>
      </c>
      <c r="W32" s="123" t="s">
        <v>708</v>
      </c>
      <c r="AA32" s="93" t="s">
        <v>557</v>
      </c>
      <c r="AB32" s="94" t="s">
        <v>482</v>
      </c>
      <c r="AC32" s="95" t="s">
        <v>557</v>
      </c>
      <c r="AD32" s="105">
        <v>2015</v>
      </c>
    </row>
    <row r="33" spans="1:30" ht="12.75" customHeight="1">
      <c r="A33" s="122" t="s">
        <v>305</v>
      </c>
      <c r="B33" s="125">
        <v>2009</v>
      </c>
      <c r="C33" s="124" t="s">
        <v>331</v>
      </c>
      <c r="D33" s="125">
        <v>230</v>
      </c>
      <c r="E33" s="125">
        <v>10295</v>
      </c>
      <c r="F33" s="125" t="s">
        <v>33</v>
      </c>
      <c r="G33" s="124" t="s">
        <v>713</v>
      </c>
      <c r="H33" s="124" t="s">
        <v>714</v>
      </c>
      <c r="I33" s="125" t="s">
        <v>715</v>
      </c>
      <c r="J33" s="127" t="s">
        <v>716</v>
      </c>
      <c r="K33" s="127"/>
      <c r="L33" s="128"/>
      <c r="M33" s="131" t="s">
        <v>717</v>
      </c>
      <c r="N33" s="126">
        <v>39934</v>
      </c>
      <c r="O33" s="129">
        <v>6602600</v>
      </c>
      <c r="P33" s="129">
        <v>4688896.139999995</v>
      </c>
      <c r="Q33" s="129"/>
      <c r="R33" s="129"/>
      <c r="S33" s="129"/>
      <c r="T33" s="129"/>
      <c r="U33" s="123"/>
      <c r="V33" s="123" t="s">
        <v>643</v>
      </c>
      <c r="W33" s="123" t="s">
        <v>708</v>
      </c>
      <c r="AA33" s="93" t="s">
        <v>632</v>
      </c>
      <c r="AB33" s="94" t="s">
        <v>482</v>
      </c>
      <c r="AC33" s="95" t="e">
        <v>#N/A</v>
      </c>
      <c r="AD33" s="105" t="s">
        <v>718</v>
      </c>
    </row>
    <row r="34" spans="1:30" ht="12.75" customHeight="1">
      <c r="A34" s="122" t="s">
        <v>305</v>
      </c>
      <c r="B34" s="125">
        <v>2009</v>
      </c>
      <c r="C34" s="124" t="s">
        <v>719</v>
      </c>
      <c r="D34" s="125">
        <v>112</v>
      </c>
      <c r="E34" s="125">
        <v>10139</v>
      </c>
      <c r="F34" s="125" t="s">
        <v>34</v>
      </c>
      <c r="G34" s="124" t="s">
        <v>720</v>
      </c>
      <c r="H34" s="124" t="s">
        <v>721</v>
      </c>
      <c r="I34" s="125" t="s">
        <v>722</v>
      </c>
      <c r="J34" s="127" t="s">
        <v>723</v>
      </c>
      <c r="K34" s="127"/>
      <c r="L34" s="128"/>
      <c r="M34" s="131"/>
      <c r="N34" s="126">
        <v>39963</v>
      </c>
      <c r="O34" s="129">
        <v>9005400</v>
      </c>
      <c r="P34" s="129">
        <v>6820629.4900000002</v>
      </c>
      <c r="Q34" s="129"/>
      <c r="R34" s="129"/>
      <c r="S34" s="129"/>
      <c r="T34" s="129">
        <v>6820629.4900000002</v>
      </c>
      <c r="U34" s="123"/>
      <c r="V34" s="123" t="s">
        <v>643</v>
      </c>
      <c r="W34" s="123" t="s">
        <v>708</v>
      </c>
      <c r="AA34" s="93" t="s">
        <v>441</v>
      </c>
      <c r="AB34" s="94" t="s">
        <v>482</v>
      </c>
      <c r="AC34" s="95" t="s">
        <v>441</v>
      </c>
    </row>
    <row r="35" spans="1:30" s="137" customFormat="1" ht="12.75" customHeight="1">
      <c r="A35" s="122" t="s">
        <v>305</v>
      </c>
      <c r="B35" s="125">
        <v>2009</v>
      </c>
      <c r="C35" s="124" t="s">
        <v>719</v>
      </c>
      <c r="D35" s="125">
        <v>112</v>
      </c>
      <c r="E35" s="125">
        <v>10139</v>
      </c>
      <c r="F35" s="125" t="s">
        <v>34</v>
      </c>
      <c r="G35" s="124" t="s">
        <v>720</v>
      </c>
      <c r="H35" s="124" t="s">
        <v>724</v>
      </c>
      <c r="I35" s="125" t="s">
        <v>722</v>
      </c>
      <c r="J35" s="127" t="s">
        <v>725</v>
      </c>
      <c r="K35" s="127"/>
      <c r="L35" s="128"/>
      <c r="M35" s="131"/>
      <c r="N35" s="126">
        <v>39963</v>
      </c>
      <c r="O35" s="129">
        <v>805800</v>
      </c>
      <c r="P35" s="129">
        <v>178034.66000000003</v>
      </c>
      <c r="Q35" s="129"/>
      <c r="R35" s="129"/>
      <c r="S35" s="129"/>
      <c r="T35" s="129">
        <v>178034.66</v>
      </c>
      <c r="U35" s="123"/>
      <c r="V35" s="123" t="s">
        <v>643</v>
      </c>
      <c r="W35" s="123" t="s">
        <v>708</v>
      </c>
      <c r="AA35" s="93" t="s">
        <v>481</v>
      </c>
      <c r="AB35" s="94" t="s">
        <v>623</v>
      </c>
      <c r="AC35" s="95" t="s">
        <v>481</v>
      </c>
    </row>
    <row r="36" spans="1:30" s="138" customFormat="1" ht="12.75" customHeight="1">
      <c r="A36" s="122" t="s">
        <v>305</v>
      </c>
      <c r="B36" s="125">
        <v>2009</v>
      </c>
      <c r="C36" s="124" t="s">
        <v>331</v>
      </c>
      <c r="D36" s="125">
        <v>177</v>
      </c>
      <c r="E36" s="125">
        <v>10728</v>
      </c>
      <c r="F36" s="125" t="s">
        <v>34</v>
      </c>
      <c r="G36" s="124" t="s">
        <v>720</v>
      </c>
      <c r="H36" s="124" t="s">
        <v>726</v>
      </c>
      <c r="I36" s="125" t="s">
        <v>722</v>
      </c>
      <c r="J36" s="127" t="s">
        <v>727</v>
      </c>
      <c r="K36" s="127"/>
      <c r="L36" s="128"/>
      <c r="M36" s="131"/>
      <c r="N36" s="126">
        <v>40087</v>
      </c>
      <c r="O36" s="129">
        <v>2887800</v>
      </c>
      <c r="P36" s="129">
        <v>3019333.6500000004</v>
      </c>
      <c r="Q36" s="129">
        <v>3035251.15</v>
      </c>
      <c r="R36" s="129">
        <v>3041696.08</v>
      </c>
      <c r="S36" s="129"/>
      <c r="T36" s="129">
        <v>3041696.08</v>
      </c>
      <c r="U36" s="123"/>
      <c r="V36" s="123" t="s">
        <v>643</v>
      </c>
      <c r="W36" s="123" t="s">
        <v>657</v>
      </c>
      <c r="AA36" s="93" t="s">
        <v>435</v>
      </c>
      <c r="AB36" s="94" t="s">
        <v>482</v>
      </c>
      <c r="AC36" s="95" t="s">
        <v>435</v>
      </c>
    </row>
    <row r="37" spans="1:30" ht="12.75" customHeight="1">
      <c r="A37" s="122" t="s">
        <v>305</v>
      </c>
      <c r="B37" s="125">
        <v>2009</v>
      </c>
      <c r="C37" s="124" t="s">
        <v>331</v>
      </c>
      <c r="D37" s="125">
        <v>177</v>
      </c>
      <c r="E37" s="125">
        <v>10729</v>
      </c>
      <c r="F37" s="125" t="s">
        <v>34</v>
      </c>
      <c r="G37" s="124" t="s">
        <v>720</v>
      </c>
      <c r="H37" s="124" t="s">
        <v>728</v>
      </c>
      <c r="I37" s="125" t="s">
        <v>722</v>
      </c>
      <c r="J37" s="127" t="s">
        <v>729</v>
      </c>
      <c r="K37" s="127"/>
      <c r="L37" s="128"/>
      <c r="M37" s="131"/>
      <c r="N37" s="139">
        <v>40227</v>
      </c>
      <c r="O37" s="129">
        <v>442800</v>
      </c>
      <c r="P37" s="129">
        <v>1415705.0100000005</v>
      </c>
      <c r="Q37" s="129">
        <v>1415705.01</v>
      </c>
      <c r="R37" s="129">
        <v>1415705.01</v>
      </c>
      <c r="S37" s="129"/>
      <c r="T37" s="129">
        <v>1415705.01</v>
      </c>
      <c r="U37" s="123"/>
      <c r="V37" s="123" t="s">
        <v>643</v>
      </c>
      <c r="W37" s="123" t="s">
        <v>657</v>
      </c>
      <c r="AC37" s="92"/>
    </row>
    <row r="38" spans="1:30" ht="12.75" customHeight="1">
      <c r="A38" s="122" t="s">
        <v>305</v>
      </c>
      <c r="B38" s="125">
        <v>2008</v>
      </c>
      <c r="C38" s="124" t="s">
        <v>331</v>
      </c>
      <c r="D38" s="125">
        <v>106</v>
      </c>
      <c r="E38" s="125">
        <v>10130</v>
      </c>
      <c r="F38" s="125" t="s">
        <v>35</v>
      </c>
      <c r="G38" s="124" t="s">
        <v>730</v>
      </c>
      <c r="H38" s="124" t="s">
        <v>731</v>
      </c>
      <c r="I38" s="125" t="s">
        <v>732</v>
      </c>
      <c r="J38" s="127" t="s">
        <v>733</v>
      </c>
      <c r="K38" s="127"/>
      <c r="L38" s="128"/>
      <c r="M38" s="131" t="s">
        <v>734</v>
      </c>
      <c r="N38" s="126">
        <v>39650</v>
      </c>
      <c r="O38" s="129">
        <v>2344528</v>
      </c>
      <c r="P38" s="129">
        <v>2338981.8699999992</v>
      </c>
      <c r="Q38" s="129"/>
      <c r="R38" s="129"/>
      <c r="S38" s="129"/>
      <c r="T38" s="129"/>
      <c r="U38" s="123"/>
      <c r="V38" s="123" t="s">
        <v>643</v>
      </c>
      <c r="W38" s="123" t="s">
        <v>708</v>
      </c>
    </row>
    <row r="39" spans="1:30" ht="12.75" customHeight="1">
      <c r="A39" s="122" t="s">
        <v>305</v>
      </c>
      <c r="B39" s="125">
        <v>2008</v>
      </c>
      <c r="C39" s="124" t="s">
        <v>331</v>
      </c>
      <c r="D39" s="125">
        <v>106</v>
      </c>
      <c r="E39" s="125">
        <v>10130</v>
      </c>
      <c r="F39" s="125" t="s">
        <v>35</v>
      </c>
      <c r="G39" s="124" t="s">
        <v>730</v>
      </c>
      <c r="H39" s="124" t="s">
        <v>735</v>
      </c>
      <c r="I39" s="125" t="s">
        <v>732</v>
      </c>
      <c r="J39" s="127" t="s">
        <v>736</v>
      </c>
      <c r="K39" s="127"/>
      <c r="L39" s="128"/>
      <c r="M39" s="131" t="s">
        <v>737</v>
      </c>
      <c r="N39" s="126">
        <v>39592</v>
      </c>
      <c r="O39" s="129">
        <v>2644944</v>
      </c>
      <c r="P39" s="129">
        <v>2708779.55</v>
      </c>
      <c r="Q39" s="129"/>
      <c r="R39" s="129"/>
      <c r="S39" s="129"/>
      <c r="T39" s="129"/>
      <c r="U39" s="123"/>
      <c r="V39" s="123" t="s">
        <v>643</v>
      </c>
      <c r="W39" s="123" t="s">
        <v>708</v>
      </c>
    </row>
    <row r="40" spans="1:30" ht="12.75" customHeight="1">
      <c r="A40" s="122" t="s">
        <v>305</v>
      </c>
      <c r="B40" s="125">
        <v>2008</v>
      </c>
      <c r="C40" s="124" t="s">
        <v>331</v>
      </c>
      <c r="D40" s="125">
        <v>106</v>
      </c>
      <c r="E40" s="125">
        <v>10130</v>
      </c>
      <c r="F40" s="125" t="s">
        <v>35</v>
      </c>
      <c r="G40" s="124" t="s">
        <v>730</v>
      </c>
      <c r="H40" s="124" t="s">
        <v>738</v>
      </c>
      <c r="I40" s="125" t="s">
        <v>732</v>
      </c>
      <c r="J40" s="127" t="s">
        <v>739</v>
      </c>
      <c r="K40" s="127"/>
      <c r="L40" s="128"/>
      <c r="M40" s="131" t="s">
        <v>740</v>
      </c>
      <c r="N40" s="126">
        <v>39630</v>
      </c>
      <c r="O40" s="129">
        <v>8966101</v>
      </c>
      <c r="P40" s="129">
        <v>8976028.7900000066</v>
      </c>
      <c r="Q40" s="129"/>
      <c r="R40" s="129"/>
      <c r="S40" s="129"/>
      <c r="T40" s="129"/>
      <c r="U40" s="123"/>
      <c r="V40" s="123" t="s">
        <v>643</v>
      </c>
      <c r="W40" s="123" t="s">
        <v>708</v>
      </c>
    </row>
    <row r="41" spans="1:30" ht="12.75" customHeight="1">
      <c r="A41" s="122" t="s">
        <v>305</v>
      </c>
      <c r="B41" s="125">
        <v>2008</v>
      </c>
      <c r="C41" s="124" t="s">
        <v>331</v>
      </c>
      <c r="D41" s="125">
        <v>106</v>
      </c>
      <c r="E41" s="125">
        <v>10130</v>
      </c>
      <c r="F41" s="125" t="s">
        <v>35</v>
      </c>
      <c r="G41" s="124" t="s">
        <v>730</v>
      </c>
      <c r="H41" s="124" t="s">
        <v>741</v>
      </c>
      <c r="I41" s="125" t="s">
        <v>732</v>
      </c>
      <c r="J41" s="127" t="s">
        <v>742</v>
      </c>
      <c r="K41" s="127"/>
      <c r="L41" s="128"/>
      <c r="M41" s="131" t="s">
        <v>743</v>
      </c>
      <c r="N41" s="126">
        <v>39542</v>
      </c>
      <c r="O41" s="129">
        <v>591848</v>
      </c>
      <c r="P41" s="129">
        <v>591846.15999999968</v>
      </c>
      <c r="Q41" s="129"/>
      <c r="R41" s="129"/>
      <c r="S41" s="129"/>
      <c r="T41" s="129"/>
      <c r="U41" s="123"/>
      <c r="V41" s="123" t="s">
        <v>643</v>
      </c>
      <c r="W41" s="123" t="s">
        <v>708</v>
      </c>
    </row>
    <row r="42" spans="1:30" ht="12.75" customHeight="1">
      <c r="A42" s="122" t="s">
        <v>305</v>
      </c>
      <c r="B42" s="125">
        <v>2007</v>
      </c>
      <c r="C42" s="124" t="s">
        <v>744</v>
      </c>
      <c r="D42" s="140">
        <v>30001</v>
      </c>
      <c r="E42" s="140">
        <v>50001</v>
      </c>
      <c r="F42" s="125" t="s">
        <v>36</v>
      </c>
      <c r="G42" s="124" t="s">
        <v>745</v>
      </c>
      <c r="H42" s="124" t="s">
        <v>746</v>
      </c>
      <c r="I42" s="125" t="s">
        <v>747</v>
      </c>
      <c r="J42" s="127" t="s">
        <v>748</v>
      </c>
      <c r="K42" s="127"/>
      <c r="L42" s="128" t="s">
        <v>749</v>
      </c>
      <c r="M42" s="131">
        <v>20428</v>
      </c>
      <c r="N42" s="126">
        <v>38850</v>
      </c>
      <c r="O42" s="129">
        <v>387742</v>
      </c>
      <c r="P42" s="129">
        <v>387742</v>
      </c>
      <c r="Q42" s="129"/>
      <c r="R42" s="129"/>
      <c r="S42" s="129"/>
      <c r="T42" s="129"/>
      <c r="U42" s="123"/>
      <c r="V42" s="123" t="s">
        <v>643</v>
      </c>
      <c r="W42" s="123" t="s">
        <v>749</v>
      </c>
    </row>
    <row r="43" spans="1:30" ht="12.75" customHeight="1">
      <c r="A43" s="122" t="s">
        <v>305</v>
      </c>
      <c r="B43" s="125">
        <v>2008</v>
      </c>
      <c r="C43" s="124" t="s">
        <v>331</v>
      </c>
      <c r="D43" s="125">
        <v>110</v>
      </c>
      <c r="E43" s="125">
        <v>10137</v>
      </c>
      <c r="F43" s="125" t="s">
        <v>37</v>
      </c>
      <c r="G43" s="124" t="s">
        <v>750</v>
      </c>
      <c r="H43" s="124" t="s">
        <v>751</v>
      </c>
      <c r="I43" s="125" t="s">
        <v>380</v>
      </c>
      <c r="J43" s="127" t="s">
        <v>752</v>
      </c>
      <c r="K43" s="127"/>
      <c r="L43" s="128"/>
      <c r="M43" s="131"/>
      <c r="N43" s="141">
        <v>39563</v>
      </c>
      <c r="O43" s="129">
        <v>1520473</v>
      </c>
      <c r="P43" s="129">
        <v>1520501.57</v>
      </c>
      <c r="Q43" s="129"/>
      <c r="R43" s="129"/>
      <c r="S43" s="129"/>
      <c r="T43" s="129"/>
      <c r="U43" s="123" t="s">
        <v>753</v>
      </c>
      <c r="V43" s="123" t="s">
        <v>643</v>
      </c>
      <c r="W43" s="123" t="s">
        <v>708</v>
      </c>
    </row>
    <row r="44" spans="1:30" ht="12.75" customHeight="1">
      <c r="A44" s="122" t="s">
        <v>305</v>
      </c>
      <c r="B44" s="125">
        <v>2007</v>
      </c>
      <c r="C44" s="124" t="s">
        <v>744</v>
      </c>
      <c r="D44" s="125">
        <v>118</v>
      </c>
      <c r="E44" s="125">
        <v>10148</v>
      </c>
      <c r="F44" s="125" t="s">
        <v>39</v>
      </c>
      <c r="G44" s="142" t="s">
        <v>754</v>
      </c>
      <c r="H44" s="124" t="s">
        <v>755</v>
      </c>
      <c r="I44" s="125" t="s">
        <v>756</v>
      </c>
      <c r="J44" s="127" t="s">
        <v>748</v>
      </c>
      <c r="K44" s="127"/>
      <c r="L44" s="128" t="s">
        <v>757</v>
      </c>
      <c r="M44" s="131">
        <v>26651</v>
      </c>
      <c r="N44" s="126">
        <v>39423</v>
      </c>
      <c r="O44" s="129">
        <v>84424</v>
      </c>
      <c r="P44" s="129">
        <v>84424</v>
      </c>
      <c r="Q44" s="129"/>
      <c r="R44" s="129"/>
      <c r="S44" s="129"/>
      <c r="T44" s="129"/>
      <c r="U44" s="123"/>
      <c r="V44" s="123" t="s">
        <v>643</v>
      </c>
      <c r="W44" s="123" t="s">
        <v>757</v>
      </c>
    </row>
    <row r="45" spans="1:30" ht="12.75" customHeight="1">
      <c r="A45" s="122" t="s">
        <v>305</v>
      </c>
      <c r="B45" s="125">
        <v>2007</v>
      </c>
      <c r="C45" s="130" t="s">
        <v>306</v>
      </c>
      <c r="D45" s="125">
        <v>3</v>
      </c>
      <c r="E45" s="125">
        <v>10003</v>
      </c>
      <c r="F45" s="125" t="s">
        <v>40</v>
      </c>
      <c r="G45" s="124" t="s">
        <v>758</v>
      </c>
      <c r="H45" s="124" t="s">
        <v>759</v>
      </c>
      <c r="I45" s="125" t="s">
        <v>760</v>
      </c>
      <c r="J45" s="127" t="s">
        <v>748</v>
      </c>
      <c r="K45" s="127"/>
      <c r="L45" s="128" t="s">
        <v>761</v>
      </c>
      <c r="M45" s="131">
        <v>20615</v>
      </c>
      <c r="N45" s="126">
        <v>38780</v>
      </c>
      <c r="O45" s="129">
        <v>56133</v>
      </c>
      <c r="P45" s="129">
        <v>56133</v>
      </c>
      <c r="Q45" s="129"/>
      <c r="R45" s="129"/>
      <c r="S45" s="129"/>
      <c r="T45" s="129"/>
      <c r="U45" s="123"/>
      <c r="V45" s="123" t="s">
        <v>643</v>
      </c>
      <c r="W45" s="123" t="s">
        <v>761</v>
      </c>
    </row>
    <row r="46" spans="1:30" ht="12.75" customHeight="1">
      <c r="A46" s="122" t="s">
        <v>305</v>
      </c>
      <c r="B46" s="125">
        <v>2007</v>
      </c>
      <c r="C46" s="130" t="s">
        <v>306</v>
      </c>
      <c r="D46" s="125">
        <v>4</v>
      </c>
      <c r="E46" s="125">
        <v>10004</v>
      </c>
      <c r="F46" s="125" t="s">
        <v>40</v>
      </c>
      <c r="G46" s="124" t="s">
        <v>758</v>
      </c>
      <c r="H46" s="124" t="s">
        <v>762</v>
      </c>
      <c r="I46" s="125" t="s">
        <v>760</v>
      </c>
      <c r="J46" s="127" t="s">
        <v>763</v>
      </c>
      <c r="K46" s="127"/>
      <c r="L46" s="128" t="s">
        <v>764</v>
      </c>
      <c r="M46" s="131">
        <v>20614</v>
      </c>
      <c r="N46" s="126">
        <v>38765</v>
      </c>
      <c r="O46" s="129">
        <v>48929</v>
      </c>
      <c r="P46" s="129">
        <v>48928.18</v>
      </c>
      <c r="Q46" s="129"/>
      <c r="R46" s="129"/>
      <c r="S46" s="129"/>
      <c r="T46" s="129"/>
      <c r="U46" s="143" t="s">
        <v>765</v>
      </c>
      <c r="V46" s="123" t="s">
        <v>643</v>
      </c>
      <c r="W46" s="123" t="s">
        <v>764</v>
      </c>
    </row>
    <row r="47" spans="1:30" ht="12.75" customHeight="1">
      <c r="A47" s="122" t="s">
        <v>305</v>
      </c>
      <c r="B47" s="125">
        <v>2007</v>
      </c>
      <c r="C47" s="124" t="s">
        <v>744</v>
      </c>
      <c r="D47" s="125">
        <v>46</v>
      </c>
      <c r="E47" s="125">
        <v>10050</v>
      </c>
      <c r="F47" s="125" t="s">
        <v>41</v>
      </c>
      <c r="G47" s="124" t="s">
        <v>766</v>
      </c>
      <c r="H47" s="124" t="s">
        <v>767</v>
      </c>
      <c r="I47" s="125" t="s">
        <v>768</v>
      </c>
      <c r="J47" s="127" t="s">
        <v>748</v>
      </c>
      <c r="K47" s="127"/>
      <c r="L47" s="128" t="s">
        <v>769</v>
      </c>
      <c r="M47" s="131">
        <v>18620</v>
      </c>
      <c r="N47" s="126">
        <v>39186</v>
      </c>
      <c r="O47" s="129">
        <v>72551</v>
      </c>
      <c r="P47" s="129">
        <v>72550.73</v>
      </c>
      <c r="Q47" s="129"/>
      <c r="R47" s="129"/>
      <c r="S47" s="129"/>
      <c r="T47" s="129"/>
      <c r="U47" s="123"/>
      <c r="V47" s="123" t="s">
        <v>643</v>
      </c>
      <c r="W47" s="123" t="s">
        <v>769</v>
      </c>
    </row>
    <row r="48" spans="1:30" ht="12.75" customHeight="1">
      <c r="A48" s="122" t="s">
        <v>305</v>
      </c>
      <c r="B48" s="125"/>
      <c r="C48" s="130" t="s">
        <v>770</v>
      </c>
      <c r="D48" s="125">
        <v>289</v>
      </c>
      <c r="E48" s="125">
        <v>10375</v>
      </c>
      <c r="F48" s="125" t="s">
        <v>42</v>
      </c>
      <c r="G48" s="124" t="s">
        <v>771</v>
      </c>
      <c r="H48" s="124" t="s">
        <v>772</v>
      </c>
      <c r="I48" s="125" t="s">
        <v>773</v>
      </c>
      <c r="J48" s="127" t="s">
        <v>748</v>
      </c>
      <c r="K48" s="127"/>
      <c r="L48" s="128" t="s">
        <v>774</v>
      </c>
      <c r="M48" s="131" t="s">
        <v>775</v>
      </c>
      <c r="N48" s="126">
        <v>40330</v>
      </c>
      <c r="O48" s="129">
        <v>135400</v>
      </c>
      <c r="P48" s="129">
        <v>96566</v>
      </c>
      <c r="Q48" s="132">
        <v>96565.67</v>
      </c>
      <c r="R48" s="132"/>
      <c r="S48" s="132"/>
      <c r="T48" s="132"/>
      <c r="U48" s="123"/>
      <c r="V48" s="123" t="s">
        <v>643</v>
      </c>
      <c r="W48" s="123" t="s">
        <v>774</v>
      </c>
    </row>
    <row r="49" spans="1:23" s="92" customFormat="1" ht="12.75" customHeight="1">
      <c r="A49" s="81" t="s">
        <v>290</v>
      </c>
      <c r="B49" s="82"/>
      <c r="C49" s="83" t="s">
        <v>317</v>
      </c>
      <c r="D49" s="82">
        <v>387</v>
      </c>
      <c r="E49" s="82">
        <v>10505</v>
      </c>
      <c r="F49" s="82" t="s">
        <v>56</v>
      </c>
      <c r="G49" s="84" t="s">
        <v>57</v>
      </c>
      <c r="H49" s="84" t="s">
        <v>58</v>
      </c>
      <c r="I49" s="82" t="s">
        <v>43</v>
      </c>
      <c r="J49" s="85" t="s">
        <v>43</v>
      </c>
      <c r="K49" s="86"/>
      <c r="L49" s="87" t="s">
        <v>43</v>
      </c>
      <c r="M49" s="88"/>
      <c r="N49" s="89"/>
      <c r="O49" s="90"/>
      <c r="P49" s="90"/>
      <c r="Q49" s="90"/>
      <c r="R49" s="90"/>
      <c r="S49" s="90"/>
      <c r="T49" s="90"/>
      <c r="U49" s="91" t="s">
        <v>318</v>
      </c>
      <c r="V49" s="91"/>
      <c r="W49" s="91"/>
    </row>
    <row r="50" spans="1:23" ht="12.75" customHeight="1">
      <c r="A50" s="122" t="s">
        <v>290</v>
      </c>
      <c r="B50" s="123"/>
      <c r="C50" s="124" t="s">
        <v>331</v>
      </c>
      <c r="D50" s="125">
        <v>392</v>
      </c>
      <c r="E50" s="125">
        <v>10510</v>
      </c>
      <c r="F50" s="125" t="s">
        <v>142</v>
      </c>
      <c r="G50" s="124" t="s">
        <v>143</v>
      </c>
      <c r="H50" s="123" t="s">
        <v>776</v>
      </c>
      <c r="I50" s="125" t="s">
        <v>777</v>
      </c>
      <c r="J50" s="127" t="s">
        <v>778</v>
      </c>
      <c r="K50" s="127"/>
      <c r="L50" s="128"/>
      <c r="M50" s="124">
        <v>28886</v>
      </c>
      <c r="N50" s="126">
        <v>41061</v>
      </c>
      <c r="O50" s="129">
        <v>3985900</v>
      </c>
      <c r="P50" s="123"/>
      <c r="Q50" s="123"/>
      <c r="R50" s="129">
        <v>2776689.61</v>
      </c>
      <c r="S50" s="129">
        <v>2745695.9</v>
      </c>
      <c r="T50" s="129">
        <v>2757172.49</v>
      </c>
      <c r="U50" s="123" t="s">
        <v>779</v>
      </c>
      <c r="V50" s="123" t="s">
        <v>643</v>
      </c>
      <c r="W50" s="123"/>
    </row>
    <row r="51" spans="1:23" ht="12.75" customHeight="1">
      <c r="A51" s="122" t="s">
        <v>290</v>
      </c>
      <c r="B51" s="123"/>
      <c r="C51" s="124" t="s">
        <v>331</v>
      </c>
      <c r="D51" s="125">
        <v>392</v>
      </c>
      <c r="E51" s="125">
        <v>10510</v>
      </c>
      <c r="F51" s="125" t="s">
        <v>142</v>
      </c>
      <c r="G51" s="124"/>
      <c r="H51" s="123"/>
      <c r="I51" s="125" t="s">
        <v>777</v>
      </c>
      <c r="J51" s="127" t="s">
        <v>780</v>
      </c>
      <c r="K51" s="127"/>
      <c r="L51" s="128"/>
      <c r="M51" s="124" t="s">
        <v>328</v>
      </c>
      <c r="N51" s="126"/>
      <c r="O51" s="129"/>
      <c r="P51" s="123"/>
      <c r="Q51" s="123"/>
      <c r="R51" s="129">
        <v>1427965</v>
      </c>
      <c r="S51" s="129">
        <v>1412040.98</v>
      </c>
      <c r="T51" s="129">
        <v>1417937.41</v>
      </c>
      <c r="U51" s="123" t="s">
        <v>779</v>
      </c>
      <c r="V51" s="123" t="s">
        <v>643</v>
      </c>
      <c r="W51" s="123"/>
    </row>
    <row r="52" spans="1:23" ht="12.75" customHeight="1">
      <c r="A52" s="122" t="s">
        <v>290</v>
      </c>
      <c r="B52" s="123"/>
      <c r="C52" s="124" t="s">
        <v>319</v>
      </c>
      <c r="D52" s="125">
        <v>443</v>
      </c>
      <c r="E52" s="125">
        <v>10575</v>
      </c>
      <c r="F52" s="125" t="s">
        <v>138</v>
      </c>
      <c r="G52" s="124" t="s">
        <v>320</v>
      </c>
      <c r="H52" s="123" t="s">
        <v>321</v>
      </c>
      <c r="I52" s="125" t="s">
        <v>322</v>
      </c>
      <c r="J52" s="127" t="s">
        <v>323</v>
      </c>
      <c r="K52" s="127"/>
      <c r="L52" s="128" t="s">
        <v>324</v>
      </c>
      <c r="M52" s="124" t="s">
        <v>325</v>
      </c>
      <c r="N52" s="126">
        <v>41426</v>
      </c>
      <c r="O52" s="129">
        <v>1750000</v>
      </c>
      <c r="P52" s="123"/>
      <c r="Q52" s="123"/>
      <c r="R52" s="123"/>
      <c r="S52" s="129">
        <v>2021012.5999999999</v>
      </c>
      <c r="T52" s="129">
        <v>4232223.4000000004</v>
      </c>
      <c r="U52" s="123" t="s">
        <v>326</v>
      </c>
      <c r="V52" s="123"/>
      <c r="W52" s="123"/>
    </row>
    <row r="53" spans="1:23" ht="12.75" customHeight="1">
      <c r="A53" s="122" t="s">
        <v>670</v>
      </c>
      <c r="B53" s="125"/>
      <c r="C53" s="130" t="s">
        <v>781</v>
      </c>
      <c r="D53" s="125">
        <v>295</v>
      </c>
      <c r="E53" s="125">
        <v>10381</v>
      </c>
      <c r="F53" s="125" t="s">
        <v>782</v>
      </c>
      <c r="G53" s="124" t="s">
        <v>783</v>
      </c>
      <c r="H53" s="124" t="s">
        <v>784</v>
      </c>
      <c r="I53" s="125" t="s">
        <v>785</v>
      </c>
      <c r="J53" s="127" t="s">
        <v>786</v>
      </c>
      <c r="K53" s="127"/>
      <c r="L53" s="128"/>
      <c r="M53" s="131"/>
      <c r="N53" s="126">
        <v>40330</v>
      </c>
      <c r="O53" s="129">
        <v>1007600</v>
      </c>
      <c r="P53" s="129">
        <v>981860</v>
      </c>
      <c r="Q53" s="132">
        <v>985777.34</v>
      </c>
      <c r="R53" s="133">
        <v>985777.34</v>
      </c>
      <c r="S53" s="133"/>
      <c r="T53" s="133"/>
      <c r="U53" s="123"/>
      <c r="V53" s="123" t="s">
        <v>643</v>
      </c>
      <c r="W53" s="123" t="s">
        <v>657</v>
      </c>
    </row>
    <row r="54" spans="1:23" ht="12.75" customHeight="1">
      <c r="A54" s="122" t="s">
        <v>305</v>
      </c>
      <c r="B54" s="125"/>
      <c r="C54" s="130" t="s">
        <v>781</v>
      </c>
      <c r="D54" s="125">
        <v>295</v>
      </c>
      <c r="E54" s="125">
        <v>10381</v>
      </c>
      <c r="F54" s="125" t="s">
        <v>782</v>
      </c>
      <c r="G54" s="124" t="s">
        <v>783</v>
      </c>
      <c r="H54" s="124" t="s">
        <v>784</v>
      </c>
      <c r="I54" s="125" t="s">
        <v>785</v>
      </c>
      <c r="J54" s="127" t="s">
        <v>787</v>
      </c>
      <c r="K54" s="127"/>
      <c r="L54" s="128"/>
      <c r="M54" s="131"/>
      <c r="N54" s="126">
        <v>40330</v>
      </c>
      <c r="O54" s="129">
        <v>36000</v>
      </c>
      <c r="P54" s="129"/>
      <c r="Q54" s="129">
        <v>22096.84</v>
      </c>
      <c r="R54" s="129">
        <v>22096.84</v>
      </c>
      <c r="S54" s="129"/>
      <c r="T54" s="129"/>
      <c r="U54" s="123"/>
      <c r="V54" s="123" t="s">
        <v>643</v>
      </c>
      <c r="W54" s="123" t="s">
        <v>657</v>
      </c>
    </row>
    <row r="55" spans="1:23" ht="12.75" customHeight="1">
      <c r="A55" s="122" t="s">
        <v>290</v>
      </c>
      <c r="B55" s="123"/>
      <c r="C55" s="124" t="s">
        <v>319</v>
      </c>
      <c r="D55" s="125">
        <v>443</v>
      </c>
      <c r="E55" s="125">
        <v>10575</v>
      </c>
      <c r="F55" s="125" t="s">
        <v>138</v>
      </c>
      <c r="G55" s="124"/>
      <c r="H55" s="123"/>
      <c r="I55" s="125" t="s">
        <v>322</v>
      </c>
      <c r="J55" s="127" t="s">
        <v>327</v>
      </c>
      <c r="K55" s="127"/>
      <c r="L55" s="128"/>
      <c r="M55" s="124" t="s">
        <v>328</v>
      </c>
      <c r="N55" s="126"/>
      <c r="O55" s="129"/>
      <c r="P55" s="123"/>
      <c r="Q55" s="123"/>
      <c r="R55" s="123"/>
      <c r="S55" s="129">
        <v>1047109.12</v>
      </c>
      <c r="T55" s="129">
        <v>2153515.35</v>
      </c>
      <c r="U55" s="123"/>
      <c r="V55" s="123"/>
      <c r="W55" s="123"/>
    </row>
    <row r="56" spans="1:23" s="92" customFormat="1" ht="12.75" customHeight="1">
      <c r="A56" s="81" t="s">
        <v>290</v>
      </c>
      <c r="B56" s="82"/>
      <c r="C56" s="83" t="s">
        <v>329</v>
      </c>
      <c r="D56" s="82">
        <v>449</v>
      </c>
      <c r="E56" s="82">
        <v>10581</v>
      </c>
      <c r="F56" s="82" t="s">
        <v>104</v>
      </c>
      <c r="G56" s="84" t="s">
        <v>105</v>
      </c>
      <c r="H56" s="84" t="s">
        <v>103</v>
      </c>
      <c r="I56" s="82" t="s">
        <v>43</v>
      </c>
      <c r="J56" s="85" t="s">
        <v>43</v>
      </c>
      <c r="K56" s="86"/>
      <c r="L56" s="87" t="s">
        <v>43</v>
      </c>
      <c r="M56" s="88"/>
      <c r="N56" s="89"/>
      <c r="O56" s="90"/>
      <c r="P56" s="90"/>
      <c r="Q56" s="90"/>
      <c r="R56" s="90"/>
      <c r="S56" s="90"/>
      <c r="T56" s="90"/>
      <c r="U56" s="91" t="s">
        <v>330</v>
      </c>
      <c r="V56" s="91"/>
      <c r="W56" s="91"/>
    </row>
    <row r="57" spans="1:23" ht="12.75" customHeight="1">
      <c r="A57" s="122" t="s">
        <v>290</v>
      </c>
      <c r="B57" s="123"/>
      <c r="C57" s="124" t="s">
        <v>331</v>
      </c>
      <c r="D57" s="125">
        <v>450</v>
      </c>
      <c r="E57" s="125">
        <v>10582</v>
      </c>
      <c r="F57" s="125" t="s">
        <v>141</v>
      </c>
      <c r="G57" s="124" t="s">
        <v>332</v>
      </c>
      <c r="H57" s="123" t="s">
        <v>333</v>
      </c>
      <c r="I57" s="125" t="s">
        <v>334</v>
      </c>
      <c r="J57" s="127" t="s">
        <v>335</v>
      </c>
      <c r="K57" s="127"/>
      <c r="L57" s="128" t="s">
        <v>336</v>
      </c>
      <c r="M57" s="124"/>
      <c r="N57" s="126"/>
      <c r="O57" s="129">
        <v>1609000</v>
      </c>
      <c r="P57" s="123"/>
      <c r="Q57" s="123"/>
      <c r="R57" s="129">
        <v>2709658</v>
      </c>
      <c r="S57" s="129">
        <v>5943226</v>
      </c>
      <c r="T57" s="129">
        <v>7248433</v>
      </c>
      <c r="U57" s="123" t="s">
        <v>337</v>
      </c>
      <c r="V57" s="123" t="s">
        <v>338</v>
      </c>
      <c r="W57" s="123"/>
    </row>
    <row r="58" spans="1:23" ht="12.75" customHeight="1">
      <c r="A58" s="122" t="s">
        <v>290</v>
      </c>
      <c r="B58" s="125">
        <v>2009</v>
      </c>
      <c r="C58" s="124" t="s">
        <v>331</v>
      </c>
      <c r="D58" s="125">
        <v>108</v>
      </c>
      <c r="E58" s="125">
        <v>10441</v>
      </c>
      <c r="F58" s="125" t="s">
        <v>175</v>
      </c>
      <c r="G58" s="124" t="s">
        <v>788</v>
      </c>
      <c r="H58" s="124" t="s">
        <v>789</v>
      </c>
      <c r="I58" s="125" t="s">
        <v>342</v>
      </c>
      <c r="J58" s="127" t="s">
        <v>790</v>
      </c>
      <c r="K58" s="127"/>
      <c r="L58" s="128"/>
      <c r="M58" s="131"/>
      <c r="N58" s="144">
        <v>39843</v>
      </c>
      <c r="O58" s="129">
        <v>3215700</v>
      </c>
      <c r="P58" s="129">
        <v>1719257.6800000004</v>
      </c>
      <c r="Q58" s="129"/>
      <c r="R58" s="129"/>
      <c r="S58" s="129"/>
      <c r="T58" s="129">
        <v>1719257.6800000004</v>
      </c>
      <c r="U58" s="123"/>
      <c r="V58" s="123" t="s">
        <v>643</v>
      </c>
      <c r="W58" s="123" t="s">
        <v>708</v>
      </c>
    </row>
    <row r="59" spans="1:23" ht="12.75" customHeight="1">
      <c r="A59" s="122" t="s">
        <v>290</v>
      </c>
      <c r="B59" s="125">
        <v>2009</v>
      </c>
      <c r="C59" s="124" t="s">
        <v>331</v>
      </c>
      <c r="D59" s="125">
        <v>108</v>
      </c>
      <c r="E59" s="125">
        <v>10441</v>
      </c>
      <c r="F59" s="125" t="s">
        <v>175</v>
      </c>
      <c r="G59" s="124" t="s">
        <v>788</v>
      </c>
      <c r="H59" s="124" t="s">
        <v>789</v>
      </c>
      <c r="I59" s="125" t="s">
        <v>342</v>
      </c>
      <c r="J59" s="127" t="s">
        <v>791</v>
      </c>
      <c r="K59" s="127"/>
      <c r="L59" s="128"/>
      <c r="M59" s="131"/>
      <c r="N59" s="144"/>
      <c r="O59" s="129"/>
      <c r="P59" s="129">
        <v>899873.2</v>
      </c>
      <c r="Q59" s="129"/>
      <c r="R59" s="129"/>
      <c r="S59" s="129"/>
      <c r="T59" s="129">
        <v>899873.2</v>
      </c>
      <c r="U59" s="123" t="s">
        <v>792</v>
      </c>
      <c r="V59" s="123" t="s">
        <v>643</v>
      </c>
      <c r="W59" s="123" t="s">
        <v>708</v>
      </c>
    </row>
    <row r="60" spans="1:23" ht="12.75" customHeight="1">
      <c r="A60" s="122" t="s">
        <v>290</v>
      </c>
      <c r="B60" s="125"/>
      <c r="C60" s="130" t="s">
        <v>311</v>
      </c>
      <c r="D60" s="125">
        <v>507</v>
      </c>
      <c r="E60" s="125">
        <v>10652</v>
      </c>
      <c r="F60" s="125" t="s">
        <v>175</v>
      </c>
      <c r="G60" s="124" t="s">
        <v>788</v>
      </c>
      <c r="H60" s="124" t="s">
        <v>793</v>
      </c>
      <c r="I60" s="125" t="s">
        <v>342</v>
      </c>
      <c r="J60" s="127" t="s">
        <v>794</v>
      </c>
      <c r="K60" s="127"/>
      <c r="L60" s="128"/>
      <c r="M60" s="131"/>
      <c r="N60" s="144">
        <v>40330</v>
      </c>
      <c r="O60" s="129">
        <v>5480400</v>
      </c>
      <c r="P60" s="129">
        <v>3622244.8499999992</v>
      </c>
      <c r="Q60" s="129">
        <v>3622244.85</v>
      </c>
      <c r="R60" s="129"/>
      <c r="S60" s="129"/>
      <c r="T60" s="129">
        <v>3622244.85</v>
      </c>
      <c r="U60" s="123"/>
      <c r="V60" s="123" t="s">
        <v>643</v>
      </c>
      <c r="W60" s="123" t="s">
        <v>643</v>
      </c>
    </row>
    <row r="61" spans="1:23" ht="12.75" customHeight="1">
      <c r="A61" s="122" t="s">
        <v>290</v>
      </c>
      <c r="B61" s="125"/>
      <c r="C61" s="130" t="s">
        <v>311</v>
      </c>
      <c r="D61" s="125">
        <v>507</v>
      </c>
      <c r="E61" s="125">
        <v>10652</v>
      </c>
      <c r="F61" s="125" t="s">
        <v>175</v>
      </c>
      <c r="G61" s="124" t="s">
        <v>788</v>
      </c>
      <c r="H61" s="124" t="s">
        <v>793</v>
      </c>
      <c r="I61" s="125" t="s">
        <v>342</v>
      </c>
      <c r="J61" s="127" t="s">
        <v>795</v>
      </c>
      <c r="K61" s="127"/>
      <c r="L61" s="128"/>
      <c r="M61" s="131"/>
      <c r="N61" s="144"/>
      <c r="O61" s="129"/>
      <c r="P61" s="129">
        <v>1871396.27</v>
      </c>
      <c r="Q61" s="145">
        <v>1871396.27</v>
      </c>
      <c r="R61" s="129"/>
      <c r="S61" s="129"/>
      <c r="T61" s="145">
        <v>1871396.27</v>
      </c>
      <c r="U61" s="123" t="s">
        <v>796</v>
      </c>
      <c r="V61" s="123" t="s">
        <v>643</v>
      </c>
      <c r="W61" s="123" t="s">
        <v>643</v>
      </c>
    </row>
    <row r="62" spans="1:23" s="146" customFormat="1" ht="12.75" customHeight="1">
      <c r="A62" s="122" t="s">
        <v>290</v>
      </c>
      <c r="B62" s="125"/>
      <c r="C62" s="130" t="s">
        <v>311</v>
      </c>
      <c r="D62" s="125">
        <v>507</v>
      </c>
      <c r="E62" s="125">
        <v>10652</v>
      </c>
      <c r="F62" s="125" t="s">
        <v>175</v>
      </c>
      <c r="G62" s="124" t="s">
        <v>788</v>
      </c>
      <c r="H62" s="124" t="s">
        <v>793</v>
      </c>
      <c r="I62" s="125" t="s">
        <v>342</v>
      </c>
      <c r="J62" s="127" t="s">
        <v>797</v>
      </c>
      <c r="K62" s="127"/>
      <c r="L62" s="128"/>
      <c r="M62" s="131"/>
      <c r="N62" s="144"/>
      <c r="O62" s="129"/>
      <c r="P62" s="129">
        <v>54962.37</v>
      </c>
      <c r="Q62" s="129">
        <v>54962.37</v>
      </c>
      <c r="R62" s="145"/>
      <c r="S62" s="145"/>
      <c r="T62" s="129">
        <v>54962.37</v>
      </c>
      <c r="U62" s="123"/>
      <c r="V62" s="123" t="s">
        <v>643</v>
      </c>
      <c r="W62" s="123" t="s">
        <v>643</v>
      </c>
    </row>
    <row r="63" spans="1:23" ht="12.75" customHeight="1">
      <c r="A63" s="122" t="s">
        <v>290</v>
      </c>
      <c r="B63" s="125"/>
      <c r="C63" s="130" t="s">
        <v>311</v>
      </c>
      <c r="D63" s="125">
        <v>507</v>
      </c>
      <c r="E63" s="125">
        <v>10652</v>
      </c>
      <c r="F63" s="125" t="s">
        <v>175</v>
      </c>
      <c r="G63" s="124" t="s">
        <v>788</v>
      </c>
      <c r="H63" s="124" t="s">
        <v>793</v>
      </c>
      <c r="I63" s="125" t="s">
        <v>342</v>
      </c>
      <c r="J63" s="127" t="s">
        <v>798</v>
      </c>
      <c r="K63" s="127"/>
      <c r="L63" s="128"/>
      <c r="M63" s="131"/>
      <c r="N63" s="144"/>
      <c r="O63" s="129"/>
      <c r="P63" s="129">
        <v>28371.179999999997</v>
      </c>
      <c r="Q63" s="145">
        <v>28371.18</v>
      </c>
      <c r="R63" s="129"/>
      <c r="S63" s="129"/>
      <c r="T63" s="145">
        <v>28371.18</v>
      </c>
      <c r="U63" s="123" t="s">
        <v>799</v>
      </c>
      <c r="V63" s="147" t="s">
        <v>643</v>
      </c>
      <c r="W63" s="147" t="s">
        <v>643</v>
      </c>
    </row>
    <row r="64" spans="1:23" ht="12.75" customHeight="1">
      <c r="A64" s="122" t="s">
        <v>290</v>
      </c>
      <c r="B64" s="123"/>
      <c r="C64" s="124" t="s">
        <v>331</v>
      </c>
      <c r="D64" s="125">
        <v>450</v>
      </c>
      <c r="E64" s="125">
        <v>10582</v>
      </c>
      <c r="F64" s="125" t="s">
        <v>141</v>
      </c>
      <c r="G64" s="124" t="s">
        <v>332</v>
      </c>
      <c r="H64" s="123" t="s">
        <v>333</v>
      </c>
      <c r="I64" s="125" t="s">
        <v>334</v>
      </c>
      <c r="J64" s="127" t="s">
        <v>339</v>
      </c>
      <c r="K64" s="127"/>
      <c r="L64" s="128"/>
      <c r="M64" s="124" t="s">
        <v>328</v>
      </c>
      <c r="N64" s="126"/>
      <c r="O64" s="129"/>
      <c r="P64" s="123"/>
      <c r="R64" s="145">
        <v>1392199</v>
      </c>
      <c r="S64" s="145">
        <v>3038117</v>
      </c>
      <c r="T64" s="145">
        <v>3709283</v>
      </c>
      <c r="U64" s="123" t="s">
        <v>337</v>
      </c>
      <c r="V64" s="123" t="s">
        <v>338</v>
      </c>
      <c r="W64" s="123"/>
    </row>
    <row r="65" spans="1:23" ht="12.75" customHeight="1">
      <c r="A65" s="97" t="s">
        <v>290</v>
      </c>
      <c r="B65" s="97"/>
      <c r="C65" s="98" t="s">
        <v>311</v>
      </c>
      <c r="D65" s="97">
        <v>30144</v>
      </c>
      <c r="E65" s="97">
        <v>50152</v>
      </c>
      <c r="F65" s="97" t="s">
        <v>175</v>
      </c>
      <c r="G65" s="99" t="s">
        <v>340</v>
      </c>
      <c r="H65" s="99" t="s">
        <v>341</v>
      </c>
      <c r="I65" s="97" t="s">
        <v>342</v>
      </c>
      <c r="J65" s="86" t="s">
        <v>43</v>
      </c>
      <c r="K65" s="86"/>
      <c r="L65" s="100" t="s">
        <v>43</v>
      </c>
      <c r="M65" s="101"/>
      <c r="N65" s="102"/>
      <c r="O65" s="103"/>
      <c r="P65" s="103"/>
      <c r="Q65" s="103"/>
      <c r="R65" s="103"/>
      <c r="S65" s="103"/>
      <c r="T65" s="103"/>
      <c r="U65" s="104" t="s">
        <v>343</v>
      </c>
      <c r="V65" s="104"/>
      <c r="W65" s="104"/>
    </row>
    <row r="66" spans="1:23" ht="12.75" customHeight="1">
      <c r="A66" s="125" t="s">
        <v>290</v>
      </c>
      <c r="B66" s="125">
        <v>2009</v>
      </c>
      <c r="C66" s="130" t="s">
        <v>311</v>
      </c>
      <c r="D66" s="125">
        <v>30145</v>
      </c>
      <c r="E66" s="125">
        <v>50153</v>
      </c>
      <c r="F66" s="125" t="s">
        <v>175</v>
      </c>
      <c r="G66" s="124" t="s">
        <v>788</v>
      </c>
      <c r="H66" s="124" t="s">
        <v>800</v>
      </c>
      <c r="I66" s="125" t="s">
        <v>342</v>
      </c>
      <c r="J66" s="127" t="s">
        <v>801</v>
      </c>
      <c r="K66" s="127"/>
      <c r="L66" s="128"/>
      <c r="M66" s="131"/>
      <c r="N66" s="144">
        <v>39965</v>
      </c>
      <c r="O66" s="129">
        <v>4440700</v>
      </c>
      <c r="P66" s="129">
        <v>1997748.4</v>
      </c>
      <c r="Q66" s="129"/>
      <c r="R66" s="129"/>
      <c r="S66" s="129"/>
      <c r="T66" s="129"/>
      <c r="U66" s="123"/>
      <c r="V66" s="123" t="s">
        <v>643</v>
      </c>
      <c r="W66" s="123" t="s">
        <v>708</v>
      </c>
    </row>
    <row r="67" spans="1:23" ht="12.75" customHeight="1">
      <c r="A67" s="125" t="s">
        <v>290</v>
      </c>
      <c r="B67" s="125">
        <v>2009</v>
      </c>
      <c r="C67" s="130" t="s">
        <v>311</v>
      </c>
      <c r="D67" s="125">
        <v>30145</v>
      </c>
      <c r="E67" s="125">
        <v>50153</v>
      </c>
      <c r="F67" s="125" t="s">
        <v>175</v>
      </c>
      <c r="G67" s="124" t="s">
        <v>788</v>
      </c>
      <c r="H67" s="124" t="s">
        <v>800</v>
      </c>
      <c r="I67" s="125" t="s">
        <v>342</v>
      </c>
      <c r="J67" s="127" t="s">
        <v>802</v>
      </c>
      <c r="K67" s="127"/>
      <c r="L67" s="128"/>
      <c r="M67" s="131"/>
      <c r="N67" s="144"/>
      <c r="O67" s="129"/>
      <c r="P67" s="129">
        <v>1026361.55</v>
      </c>
      <c r="Q67" s="129"/>
      <c r="R67" s="129"/>
      <c r="S67" s="129"/>
      <c r="T67" s="129"/>
      <c r="U67" s="123" t="s">
        <v>803</v>
      </c>
      <c r="V67" s="123" t="s">
        <v>643</v>
      </c>
      <c r="W67" s="123" t="s">
        <v>708</v>
      </c>
    </row>
    <row r="68" spans="1:23" ht="12.75" customHeight="1">
      <c r="A68" s="125" t="s">
        <v>290</v>
      </c>
      <c r="B68" s="125">
        <v>2009</v>
      </c>
      <c r="C68" s="130" t="s">
        <v>311</v>
      </c>
      <c r="D68" s="125">
        <v>30146</v>
      </c>
      <c r="E68" s="125">
        <v>50154</v>
      </c>
      <c r="F68" s="125" t="s">
        <v>175</v>
      </c>
      <c r="G68" s="124" t="s">
        <v>788</v>
      </c>
      <c r="H68" s="124" t="s">
        <v>804</v>
      </c>
      <c r="I68" s="125" t="s">
        <v>342</v>
      </c>
      <c r="J68" s="127" t="s">
        <v>805</v>
      </c>
      <c r="K68" s="127"/>
      <c r="L68" s="128"/>
      <c r="M68" s="131"/>
      <c r="N68" s="144">
        <v>40148</v>
      </c>
      <c r="O68" s="129">
        <v>6245400</v>
      </c>
      <c r="P68" s="129">
        <v>4261802.7</v>
      </c>
      <c r="Q68" s="129"/>
      <c r="R68" s="129"/>
      <c r="S68" s="129"/>
      <c r="T68" s="129"/>
      <c r="U68" s="123"/>
      <c r="V68" s="123" t="s">
        <v>643</v>
      </c>
      <c r="W68" s="123" t="s">
        <v>708</v>
      </c>
    </row>
    <row r="69" spans="1:23" ht="12.75" customHeight="1">
      <c r="A69" s="125" t="s">
        <v>290</v>
      </c>
      <c r="B69" s="123"/>
      <c r="C69" s="124" t="s">
        <v>331</v>
      </c>
      <c r="D69" s="125">
        <v>450</v>
      </c>
      <c r="E69" s="125">
        <v>10582</v>
      </c>
      <c r="F69" s="125" t="s">
        <v>141</v>
      </c>
      <c r="G69" s="124" t="s">
        <v>344</v>
      </c>
      <c r="H69" s="124" t="s">
        <v>345</v>
      </c>
      <c r="I69" s="125" t="s">
        <v>334</v>
      </c>
      <c r="J69" s="127" t="s">
        <v>346</v>
      </c>
      <c r="K69" s="127"/>
      <c r="L69" s="148" t="s">
        <v>347</v>
      </c>
      <c r="M69" s="124">
        <v>30372</v>
      </c>
      <c r="N69" s="126">
        <v>41061</v>
      </c>
      <c r="O69" s="129">
        <v>2909000</v>
      </c>
      <c r="P69" s="123"/>
      <c r="Q69" s="123"/>
      <c r="R69" s="123"/>
      <c r="S69" s="129"/>
      <c r="T69" s="129"/>
      <c r="U69" s="123" t="s">
        <v>337</v>
      </c>
      <c r="V69" s="123"/>
      <c r="W69" s="123"/>
    </row>
    <row r="70" spans="1:23" ht="12.75" customHeight="1">
      <c r="A70" s="125" t="s">
        <v>290</v>
      </c>
      <c r="B70" s="125">
        <v>2009</v>
      </c>
      <c r="C70" s="130" t="s">
        <v>781</v>
      </c>
      <c r="D70" s="125">
        <v>224</v>
      </c>
      <c r="E70" s="125">
        <v>10283</v>
      </c>
      <c r="F70" s="125" t="s">
        <v>174</v>
      </c>
      <c r="G70" s="124" t="s">
        <v>806</v>
      </c>
      <c r="H70" s="124" t="s">
        <v>807</v>
      </c>
      <c r="I70" s="125" t="s">
        <v>808</v>
      </c>
      <c r="J70" s="127" t="s">
        <v>809</v>
      </c>
      <c r="K70" s="127"/>
      <c r="L70" s="128"/>
      <c r="M70" s="131"/>
      <c r="N70" s="144">
        <v>39814</v>
      </c>
      <c r="O70" s="129">
        <v>6872800</v>
      </c>
      <c r="P70" s="129">
        <v>4383325.169999999</v>
      </c>
      <c r="Q70" s="129"/>
      <c r="R70" s="129"/>
      <c r="S70" s="129"/>
      <c r="T70" s="129"/>
      <c r="U70" s="123"/>
      <c r="V70" s="123" t="s">
        <v>643</v>
      </c>
      <c r="W70" s="123" t="s">
        <v>708</v>
      </c>
    </row>
    <row r="71" spans="1:23" ht="12.75" customHeight="1">
      <c r="A71" s="125" t="s">
        <v>290</v>
      </c>
      <c r="B71" s="125">
        <v>2009</v>
      </c>
      <c r="C71" s="130" t="s">
        <v>781</v>
      </c>
      <c r="D71" s="125">
        <v>224</v>
      </c>
      <c r="E71" s="125">
        <v>10283</v>
      </c>
      <c r="F71" s="125" t="s">
        <v>174</v>
      </c>
      <c r="G71" s="124" t="s">
        <v>806</v>
      </c>
      <c r="H71" s="124" t="s">
        <v>807</v>
      </c>
      <c r="I71" s="125" t="s">
        <v>808</v>
      </c>
      <c r="J71" s="127" t="s">
        <v>810</v>
      </c>
      <c r="K71" s="127"/>
      <c r="L71" s="128"/>
      <c r="M71" s="131"/>
      <c r="N71" s="144"/>
      <c r="O71" s="129"/>
      <c r="P71" s="129">
        <v>2248075.1100000003</v>
      </c>
      <c r="Q71" s="129"/>
      <c r="R71" s="129"/>
      <c r="S71" s="129"/>
      <c r="T71" s="129"/>
      <c r="U71" s="123" t="s">
        <v>811</v>
      </c>
      <c r="V71" s="123" t="s">
        <v>643</v>
      </c>
      <c r="W71" s="123" t="s">
        <v>708</v>
      </c>
    </row>
    <row r="72" spans="1:23" ht="12.75" customHeight="1">
      <c r="A72" s="125" t="s">
        <v>290</v>
      </c>
      <c r="B72" s="125">
        <v>2009</v>
      </c>
      <c r="C72" s="130" t="s">
        <v>311</v>
      </c>
      <c r="D72" s="125">
        <v>581</v>
      </c>
      <c r="E72" s="125">
        <v>10744</v>
      </c>
      <c r="F72" s="125" t="s">
        <v>174</v>
      </c>
      <c r="G72" s="124" t="s">
        <v>806</v>
      </c>
      <c r="H72" s="124" t="s">
        <v>812</v>
      </c>
      <c r="I72" s="125" t="s">
        <v>808</v>
      </c>
      <c r="J72" s="127" t="s">
        <v>813</v>
      </c>
      <c r="K72" s="127"/>
      <c r="L72" s="128"/>
      <c r="M72" s="131"/>
      <c r="N72" s="144">
        <v>39814</v>
      </c>
      <c r="O72" s="129">
        <v>2552700</v>
      </c>
      <c r="P72" s="129">
        <v>1170796.6599999999</v>
      </c>
      <c r="Q72" s="129"/>
      <c r="R72" s="129"/>
      <c r="S72" s="129"/>
      <c r="T72" s="129"/>
      <c r="U72" s="123"/>
      <c r="V72" s="123" t="s">
        <v>643</v>
      </c>
      <c r="W72" s="123" t="s">
        <v>708</v>
      </c>
    </row>
    <row r="73" spans="1:23" ht="12.75" customHeight="1">
      <c r="A73" s="125" t="s">
        <v>290</v>
      </c>
      <c r="B73" s="125">
        <v>2009</v>
      </c>
      <c r="C73" s="130" t="s">
        <v>311</v>
      </c>
      <c r="D73" s="125">
        <v>581</v>
      </c>
      <c r="E73" s="125">
        <v>10744</v>
      </c>
      <c r="F73" s="125" t="s">
        <v>174</v>
      </c>
      <c r="G73" s="124" t="s">
        <v>806</v>
      </c>
      <c r="H73" s="124" t="s">
        <v>812</v>
      </c>
      <c r="I73" s="125" t="s">
        <v>808</v>
      </c>
      <c r="J73" s="127" t="s">
        <v>814</v>
      </c>
      <c r="K73" s="127"/>
      <c r="L73" s="128"/>
      <c r="M73" s="131"/>
      <c r="N73" s="144"/>
      <c r="O73" s="129"/>
      <c r="P73" s="129">
        <v>600490.53999999992</v>
      </c>
      <c r="Q73" s="129"/>
      <c r="R73" s="129"/>
      <c r="S73" s="129"/>
      <c r="T73" s="129"/>
      <c r="U73" s="123" t="s">
        <v>815</v>
      </c>
      <c r="V73" s="123" t="s">
        <v>643</v>
      </c>
      <c r="W73" s="123" t="s">
        <v>708</v>
      </c>
    </row>
    <row r="74" spans="1:23" ht="12.75" customHeight="1">
      <c r="A74" s="125" t="s">
        <v>290</v>
      </c>
      <c r="B74" s="125">
        <v>2008</v>
      </c>
      <c r="C74" s="124" t="s">
        <v>331</v>
      </c>
      <c r="D74" s="125">
        <v>107</v>
      </c>
      <c r="E74" s="125">
        <v>10132</v>
      </c>
      <c r="F74" s="125" t="s">
        <v>173</v>
      </c>
      <c r="G74" s="124" t="s">
        <v>816</v>
      </c>
      <c r="H74" s="149" t="s">
        <v>817</v>
      </c>
      <c r="I74" s="125" t="s">
        <v>818</v>
      </c>
      <c r="J74" s="127" t="s">
        <v>819</v>
      </c>
      <c r="K74" s="127"/>
      <c r="L74" s="128"/>
      <c r="M74" s="131"/>
      <c r="N74" s="126">
        <v>39589</v>
      </c>
      <c r="O74" s="129">
        <v>25288</v>
      </c>
      <c r="P74" s="129">
        <v>27455.729999999992</v>
      </c>
      <c r="Q74" s="129"/>
      <c r="R74" s="129"/>
      <c r="S74" s="129"/>
      <c r="T74" s="129"/>
      <c r="U74" s="123"/>
      <c r="V74" s="123" t="s">
        <v>643</v>
      </c>
      <c r="W74" s="123" t="s">
        <v>708</v>
      </c>
    </row>
    <row r="75" spans="1:23" ht="12.75" customHeight="1">
      <c r="A75" s="125" t="s">
        <v>290</v>
      </c>
      <c r="B75" s="125">
        <v>2008</v>
      </c>
      <c r="C75" s="124" t="s">
        <v>331</v>
      </c>
      <c r="D75" s="125">
        <v>107</v>
      </c>
      <c r="E75" s="125">
        <v>10132</v>
      </c>
      <c r="F75" s="125" t="s">
        <v>173</v>
      </c>
      <c r="G75" s="124" t="s">
        <v>816</v>
      </c>
      <c r="H75" s="149" t="s">
        <v>817</v>
      </c>
      <c r="I75" s="125" t="s">
        <v>818</v>
      </c>
      <c r="J75" s="127" t="s">
        <v>820</v>
      </c>
      <c r="K75" s="127"/>
      <c r="L75" s="128"/>
      <c r="M75" s="131"/>
      <c r="N75" s="126"/>
      <c r="O75" s="129"/>
      <c r="P75" s="129">
        <v>14106.089999999998</v>
      </c>
      <c r="Q75" s="129"/>
      <c r="R75" s="129"/>
      <c r="S75" s="129"/>
      <c r="T75" s="129"/>
      <c r="U75" s="123" t="s">
        <v>821</v>
      </c>
      <c r="V75" s="123" t="s">
        <v>643</v>
      </c>
      <c r="W75" s="123" t="s">
        <v>708</v>
      </c>
    </row>
    <row r="76" spans="1:23" ht="12.75" customHeight="1">
      <c r="A76" s="125" t="s">
        <v>290</v>
      </c>
      <c r="B76" s="125">
        <v>2008</v>
      </c>
      <c r="C76" s="124" t="s">
        <v>331</v>
      </c>
      <c r="D76" s="125">
        <v>107</v>
      </c>
      <c r="E76" s="125">
        <v>10132</v>
      </c>
      <c r="F76" s="125" t="s">
        <v>173</v>
      </c>
      <c r="G76" s="124" t="s">
        <v>816</v>
      </c>
      <c r="H76" s="149" t="s">
        <v>822</v>
      </c>
      <c r="I76" s="125" t="s">
        <v>818</v>
      </c>
      <c r="J76" s="127" t="s">
        <v>823</v>
      </c>
      <c r="K76" s="127"/>
      <c r="L76" s="128"/>
      <c r="M76" s="131"/>
      <c r="N76" s="126">
        <v>39584</v>
      </c>
      <c r="O76" s="129">
        <v>807418</v>
      </c>
      <c r="P76" s="129">
        <v>808427.25000000012</v>
      </c>
      <c r="Q76" s="129"/>
      <c r="R76" s="129"/>
      <c r="S76" s="129"/>
      <c r="T76" s="129"/>
      <c r="U76" s="123"/>
      <c r="V76" s="123" t="s">
        <v>643</v>
      </c>
      <c r="W76" s="123" t="s">
        <v>708</v>
      </c>
    </row>
    <row r="77" spans="1:23" ht="12.75" customHeight="1">
      <c r="A77" s="125" t="s">
        <v>290</v>
      </c>
      <c r="B77" s="125">
        <v>2008</v>
      </c>
      <c r="C77" s="124" t="s">
        <v>331</v>
      </c>
      <c r="D77" s="125">
        <v>107</v>
      </c>
      <c r="E77" s="125">
        <v>10132</v>
      </c>
      <c r="F77" s="125" t="s">
        <v>173</v>
      </c>
      <c r="G77" s="124" t="s">
        <v>816</v>
      </c>
      <c r="H77" s="149" t="s">
        <v>822</v>
      </c>
      <c r="I77" s="125" t="s">
        <v>818</v>
      </c>
      <c r="J77" s="127" t="s">
        <v>824</v>
      </c>
      <c r="K77" s="127"/>
      <c r="L77" s="128"/>
      <c r="M77" s="131"/>
      <c r="N77" s="126"/>
      <c r="O77" s="129"/>
      <c r="P77" s="129">
        <v>415290.63000000012</v>
      </c>
      <c r="Q77" s="129"/>
      <c r="R77" s="129"/>
      <c r="S77" s="129"/>
      <c r="T77" s="129"/>
      <c r="U77" s="123" t="s">
        <v>825</v>
      </c>
      <c r="V77" s="123" t="s">
        <v>643</v>
      </c>
      <c r="W77" s="123" t="s">
        <v>708</v>
      </c>
    </row>
    <row r="78" spans="1:23" ht="12.75" customHeight="1">
      <c r="A78" s="125" t="s">
        <v>290</v>
      </c>
      <c r="B78" s="125">
        <v>2008</v>
      </c>
      <c r="C78" s="124" t="s">
        <v>331</v>
      </c>
      <c r="D78" s="125">
        <v>107</v>
      </c>
      <c r="E78" s="125">
        <v>10132</v>
      </c>
      <c r="F78" s="125" t="s">
        <v>826</v>
      </c>
      <c r="G78" s="124" t="s">
        <v>816</v>
      </c>
      <c r="H78" s="124" t="s">
        <v>827</v>
      </c>
      <c r="I78" s="125" t="s">
        <v>818</v>
      </c>
      <c r="J78" s="127" t="s">
        <v>828</v>
      </c>
      <c r="K78" s="127"/>
      <c r="L78" s="128"/>
      <c r="M78" s="131"/>
      <c r="N78" s="144">
        <v>39753</v>
      </c>
      <c r="O78" s="129">
        <v>332762</v>
      </c>
      <c r="P78" s="129">
        <v>0</v>
      </c>
      <c r="Q78" s="129"/>
      <c r="R78" s="129"/>
      <c r="S78" s="129"/>
      <c r="T78" s="129"/>
      <c r="U78" s="123"/>
      <c r="V78" s="123" t="s">
        <v>643</v>
      </c>
      <c r="W78" s="123" t="s">
        <v>708</v>
      </c>
    </row>
    <row r="79" spans="1:23" ht="12.75" customHeight="1">
      <c r="A79" s="125" t="s">
        <v>290</v>
      </c>
      <c r="B79" s="125">
        <v>2009</v>
      </c>
      <c r="C79" s="124" t="s">
        <v>331</v>
      </c>
      <c r="D79" s="125">
        <v>229</v>
      </c>
      <c r="E79" s="125">
        <v>10292</v>
      </c>
      <c r="F79" s="125" t="s">
        <v>173</v>
      </c>
      <c r="G79" s="124" t="s">
        <v>816</v>
      </c>
      <c r="H79" s="124" t="s">
        <v>829</v>
      </c>
      <c r="I79" s="125" t="s">
        <v>818</v>
      </c>
      <c r="J79" s="127" t="s">
        <v>830</v>
      </c>
      <c r="K79" s="127"/>
      <c r="L79" s="128"/>
      <c r="M79" s="131" t="s">
        <v>831</v>
      </c>
      <c r="N79" s="126">
        <v>39965</v>
      </c>
      <c r="O79" s="129">
        <v>11119200</v>
      </c>
      <c r="P79" s="129">
        <v>6864974</v>
      </c>
      <c r="Q79" s="129"/>
      <c r="R79" s="129"/>
      <c r="S79" s="129"/>
      <c r="T79" s="129"/>
      <c r="U79" s="123"/>
      <c r="V79" s="123" t="s">
        <v>643</v>
      </c>
      <c r="W79" s="123" t="s">
        <v>708</v>
      </c>
    </row>
    <row r="80" spans="1:23" ht="12.75" customHeight="1">
      <c r="A80" s="125" t="s">
        <v>290</v>
      </c>
      <c r="B80" s="125">
        <v>2009</v>
      </c>
      <c r="C80" s="124" t="s">
        <v>331</v>
      </c>
      <c r="D80" s="125">
        <v>229</v>
      </c>
      <c r="E80" s="125">
        <v>10292</v>
      </c>
      <c r="F80" s="125" t="s">
        <v>173</v>
      </c>
      <c r="G80" s="124" t="s">
        <v>816</v>
      </c>
      <c r="H80" s="124" t="s">
        <v>829</v>
      </c>
      <c r="I80" s="125" t="s">
        <v>818</v>
      </c>
      <c r="J80" s="127" t="s">
        <v>832</v>
      </c>
      <c r="K80" s="127"/>
      <c r="L80" s="128"/>
      <c r="M80" s="131" t="s">
        <v>831</v>
      </c>
      <c r="N80" s="126"/>
      <c r="O80" s="129"/>
      <c r="P80" s="129">
        <v>3527397</v>
      </c>
      <c r="Q80" s="129"/>
      <c r="R80" s="129"/>
      <c r="S80" s="129"/>
      <c r="T80" s="129"/>
      <c r="U80" s="123" t="s">
        <v>833</v>
      </c>
      <c r="V80" s="123" t="s">
        <v>643</v>
      </c>
      <c r="W80" s="123" t="s">
        <v>708</v>
      </c>
    </row>
    <row r="81" spans="1:23" ht="12.75" customHeight="1">
      <c r="A81" s="125" t="s">
        <v>290</v>
      </c>
      <c r="B81" s="125">
        <v>2009</v>
      </c>
      <c r="C81" s="124" t="s">
        <v>331</v>
      </c>
      <c r="D81" s="125">
        <v>229</v>
      </c>
      <c r="E81" s="125">
        <v>10292</v>
      </c>
      <c r="F81" s="125" t="s">
        <v>173</v>
      </c>
      <c r="G81" s="124" t="s">
        <v>816</v>
      </c>
      <c r="H81" s="124" t="s">
        <v>834</v>
      </c>
      <c r="I81" s="125" t="s">
        <v>818</v>
      </c>
      <c r="J81" s="127" t="s">
        <v>835</v>
      </c>
      <c r="K81" s="127"/>
      <c r="L81" s="128"/>
      <c r="M81" s="131"/>
      <c r="N81" s="126">
        <v>39965</v>
      </c>
      <c r="O81" s="129">
        <v>136700</v>
      </c>
      <c r="P81" s="129">
        <v>171810.95</v>
      </c>
      <c r="Q81" s="129"/>
      <c r="R81" s="129"/>
      <c r="S81" s="129"/>
      <c r="T81" s="129"/>
      <c r="U81" s="123"/>
      <c r="V81" s="123" t="s">
        <v>643</v>
      </c>
      <c r="W81" s="123" t="s">
        <v>708</v>
      </c>
    </row>
    <row r="82" spans="1:23" ht="12.75" customHeight="1">
      <c r="A82" s="125" t="s">
        <v>290</v>
      </c>
      <c r="B82" s="125">
        <v>2009</v>
      </c>
      <c r="C82" s="124" t="s">
        <v>331</v>
      </c>
      <c r="D82" s="125">
        <v>229</v>
      </c>
      <c r="E82" s="125">
        <v>10292</v>
      </c>
      <c r="F82" s="125" t="s">
        <v>173</v>
      </c>
      <c r="G82" s="124" t="s">
        <v>816</v>
      </c>
      <c r="H82" s="124" t="s">
        <v>834</v>
      </c>
      <c r="I82" s="125" t="s">
        <v>818</v>
      </c>
      <c r="J82" s="127" t="s">
        <v>836</v>
      </c>
      <c r="K82" s="127"/>
      <c r="L82" s="128"/>
      <c r="M82" s="131"/>
      <c r="N82" s="126"/>
      <c r="O82" s="129"/>
      <c r="P82" s="129">
        <v>88255.700000000026</v>
      </c>
      <c r="Q82" s="129"/>
      <c r="R82" s="129"/>
      <c r="S82" s="129"/>
      <c r="T82" s="129"/>
      <c r="U82" s="123" t="s">
        <v>837</v>
      </c>
      <c r="V82" s="123" t="s">
        <v>643</v>
      </c>
      <c r="W82" s="123" t="s">
        <v>708</v>
      </c>
    </row>
    <row r="83" spans="1:23" ht="12.75" customHeight="1">
      <c r="A83" s="125" t="s">
        <v>290</v>
      </c>
      <c r="B83" s="125">
        <v>2009</v>
      </c>
      <c r="C83" s="124" t="s">
        <v>331</v>
      </c>
      <c r="D83" s="125">
        <v>229</v>
      </c>
      <c r="E83" s="125">
        <v>10293</v>
      </c>
      <c r="F83" s="125" t="s">
        <v>838</v>
      </c>
      <c r="G83" s="124" t="s">
        <v>816</v>
      </c>
      <c r="H83" s="124" t="s">
        <v>839</v>
      </c>
      <c r="I83" s="125" t="s">
        <v>818</v>
      </c>
      <c r="J83" s="127" t="s">
        <v>840</v>
      </c>
      <c r="K83" s="127"/>
      <c r="L83" s="128"/>
      <c r="M83" s="131"/>
      <c r="N83" s="144">
        <v>40178</v>
      </c>
      <c r="O83" s="129">
        <v>564200</v>
      </c>
      <c r="P83" s="150">
        <v>223821.68000000002</v>
      </c>
      <c r="Q83" s="129"/>
      <c r="R83" s="129"/>
      <c r="S83" s="129"/>
      <c r="T83" s="129"/>
      <c r="U83" s="151" t="s">
        <v>765</v>
      </c>
      <c r="V83" s="123" t="s">
        <v>643</v>
      </c>
      <c r="W83" s="123" t="s">
        <v>708</v>
      </c>
    </row>
    <row r="84" spans="1:23" ht="12.75" customHeight="1">
      <c r="A84" s="125" t="s">
        <v>290</v>
      </c>
      <c r="B84" s="125"/>
      <c r="C84" s="124" t="s">
        <v>331</v>
      </c>
      <c r="D84" s="125">
        <v>229</v>
      </c>
      <c r="E84" s="125">
        <v>10294</v>
      </c>
      <c r="F84" s="125" t="s">
        <v>173</v>
      </c>
      <c r="G84" s="124" t="s">
        <v>816</v>
      </c>
      <c r="H84" s="124" t="s">
        <v>829</v>
      </c>
      <c r="I84" s="125" t="s">
        <v>818</v>
      </c>
      <c r="J84" s="127" t="s">
        <v>830</v>
      </c>
      <c r="K84" s="127"/>
      <c r="L84" s="128"/>
      <c r="M84" s="131" t="s">
        <v>841</v>
      </c>
      <c r="N84" s="144">
        <v>40330</v>
      </c>
      <c r="O84" s="129">
        <v>1934200</v>
      </c>
      <c r="P84" s="129">
        <v>1205436</v>
      </c>
      <c r="Q84" s="132">
        <v>1205435.83</v>
      </c>
      <c r="R84" s="132"/>
      <c r="S84" s="132"/>
      <c r="T84" s="132"/>
      <c r="U84" s="123"/>
      <c r="V84" s="123" t="s">
        <v>643</v>
      </c>
      <c r="W84" s="123" t="s">
        <v>643</v>
      </c>
    </row>
    <row r="85" spans="1:23" ht="12.75" customHeight="1">
      <c r="A85" s="125" t="s">
        <v>290</v>
      </c>
      <c r="B85" s="125"/>
      <c r="C85" s="124" t="s">
        <v>331</v>
      </c>
      <c r="D85" s="125">
        <v>229</v>
      </c>
      <c r="E85" s="125">
        <v>10294</v>
      </c>
      <c r="F85" s="125" t="s">
        <v>173</v>
      </c>
      <c r="G85" s="124" t="s">
        <v>816</v>
      </c>
      <c r="H85" s="124" t="s">
        <v>829</v>
      </c>
      <c r="I85" s="125" t="s">
        <v>818</v>
      </c>
      <c r="J85" s="127" t="s">
        <v>832</v>
      </c>
      <c r="K85" s="127"/>
      <c r="L85" s="128"/>
      <c r="M85" s="131"/>
      <c r="N85" s="144"/>
      <c r="O85" s="129"/>
      <c r="P85" s="129">
        <v>619650</v>
      </c>
      <c r="Q85" s="132">
        <v>619649.96</v>
      </c>
      <c r="R85" s="132"/>
      <c r="S85" s="132"/>
      <c r="T85" s="132"/>
      <c r="U85" s="123" t="s">
        <v>833</v>
      </c>
      <c r="V85" s="123" t="s">
        <v>643</v>
      </c>
      <c r="W85" s="123" t="s">
        <v>643</v>
      </c>
    </row>
    <row r="86" spans="1:23" ht="12.75" customHeight="1">
      <c r="A86" s="125" t="s">
        <v>290</v>
      </c>
      <c r="B86" s="123"/>
      <c r="C86" s="124" t="s">
        <v>331</v>
      </c>
      <c r="D86" s="125">
        <v>450</v>
      </c>
      <c r="E86" s="125">
        <v>10584</v>
      </c>
      <c r="F86" s="125" t="s">
        <v>141</v>
      </c>
      <c r="G86" s="124" t="s">
        <v>348</v>
      </c>
      <c r="H86" s="123" t="s">
        <v>349</v>
      </c>
      <c r="I86" s="125" t="s">
        <v>334</v>
      </c>
      <c r="J86" s="127" t="s">
        <v>350</v>
      </c>
      <c r="K86" s="127"/>
      <c r="L86" s="128" t="s">
        <v>351</v>
      </c>
      <c r="M86" s="124"/>
      <c r="N86" s="126">
        <v>41426</v>
      </c>
      <c r="O86" s="129">
        <v>8370000</v>
      </c>
      <c r="P86" s="123"/>
      <c r="Q86" s="123"/>
      <c r="R86" s="123"/>
      <c r="S86" s="129" t="s">
        <v>352</v>
      </c>
      <c r="T86" s="129">
        <v>10283386</v>
      </c>
      <c r="U86" s="123" t="s">
        <v>337</v>
      </c>
      <c r="V86" s="123" t="s">
        <v>338</v>
      </c>
      <c r="W86" s="123"/>
    </row>
    <row r="87" spans="1:23" ht="12.75" customHeight="1">
      <c r="A87" s="125" t="s">
        <v>290</v>
      </c>
      <c r="B87" s="125">
        <v>2009</v>
      </c>
      <c r="C87" s="124" t="s">
        <v>331</v>
      </c>
      <c r="D87" s="125">
        <v>225</v>
      </c>
      <c r="E87" s="125" t="s">
        <v>842</v>
      </c>
      <c r="F87" s="125" t="s">
        <v>172</v>
      </c>
      <c r="G87" s="124" t="s">
        <v>843</v>
      </c>
      <c r="H87" s="124" t="s">
        <v>844</v>
      </c>
      <c r="I87" s="125" t="s">
        <v>432</v>
      </c>
      <c r="J87" s="127" t="s">
        <v>845</v>
      </c>
      <c r="K87" s="127"/>
      <c r="L87" s="128"/>
      <c r="M87" s="131"/>
      <c r="N87" s="126">
        <v>39965</v>
      </c>
      <c r="O87" s="129">
        <v>19438200</v>
      </c>
      <c r="P87" s="129">
        <v>7496710.9099999992</v>
      </c>
      <c r="Q87" s="129"/>
      <c r="R87" s="129"/>
      <c r="S87" s="129"/>
      <c r="T87" s="129"/>
      <c r="U87" s="123"/>
      <c r="V87" s="123" t="s">
        <v>643</v>
      </c>
      <c r="W87" s="123" t="s">
        <v>708</v>
      </c>
    </row>
    <row r="88" spans="1:23" ht="12.75" customHeight="1">
      <c r="A88" s="125" t="s">
        <v>290</v>
      </c>
      <c r="B88" s="125">
        <v>2009</v>
      </c>
      <c r="C88" s="124" t="s">
        <v>331</v>
      </c>
      <c r="D88" s="125">
        <v>225</v>
      </c>
      <c r="E88" s="125" t="s">
        <v>842</v>
      </c>
      <c r="F88" s="125" t="s">
        <v>172</v>
      </c>
      <c r="G88" s="124" t="s">
        <v>843</v>
      </c>
      <c r="H88" s="124" t="s">
        <v>844</v>
      </c>
      <c r="I88" s="125" t="s">
        <v>432</v>
      </c>
      <c r="J88" s="127" t="s">
        <v>846</v>
      </c>
      <c r="K88" s="127"/>
      <c r="L88" s="128"/>
      <c r="M88" s="131"/>
      <c r="N88" s="126"/>
      <c r="O88" s="129"/>
      <c r="P88" s="129">
        <v>3851829</v>
      </c>
      <c r="Q88" s="129"/>
      <c r="R88" s="129"/>
      <c r="S88" s="129"/>
      <c r="T88" s="129"/>
      <c r="U88" s="123" t="s">
        <v>847</v>
      </c>
      <c r="V88" s="123" t="s">
        <v>643</v>
      </c>
      <c r="W88" s="123" t="s">
        <v>708</v>
      </c>
    </row>
    <row r="89" spans="1:23" ht="12.75" customHeight="1">
      <c r="A89" s="125" t="s">
        <v>290</v>
      </c>
      <c r="B89" s="125">
        <v>2009</v>
      </c>
      <c r="C89" s="124" t="s">
        <v>331</v>
      </c>
      <c r="D89" s="125">
        <v>225</v>
      </c>
      <c r="E89" s="125" t="s">
        <v>842</v>
      </c>
      <c r="F89" s="125" t="s">
        <v>172</v>
      </c>
      <c r="G89" s="124" t="s">
        <v>843</v>
      </c>
      <c r="H89" s="124" t="s">
        <v>848</v>
      </c>
      <c r="I89" s="125" t="s">
        <v>432</v>
      </c>
      <c r="J89" s="127" t="s">
        <v>849</v>
      </c>
      <c r="K89" s="127"/>
      <c r="L89" s="128"/>
      <c r="M89" s="131"/>
      <c r="N89" s="126">
        <v>39965</v>
      </c>
      <c r="O89" s="129">
        <v>106400</v>
      </c>
      <c r="P89" s="129">
        <v>76204.069999999992</v>
      </c>
      <c r="Q89" s="129"/>
      <c r="R89" s="129"/>
      <c r="S89" s="129"/>
      <c r="T89" s="129"/>
      <c r="U89" s="123"/>
      <c r="V89" s="123" t="s">
        <v>643</v>
      </c>
      <c r="W89" s="123" t="s">
        <v>708</v>
      </c>
    </row>
    <row r="90" spans="1:23" ht="12.75" customHeight="1">
      <c r="A90" s="125" t="s">
        <v>290</v>
      </c>
      <c r="B90" s="125">
        <v>2009</v>
      </c>
      <c r="C90" s="124" t="s">
        <v>331</v>
      </c>
      <c r="D90" s="125">
        <v>225</v>
      </c>
      <c r="E90" s="125" t="s">
        <v>842</v>
      </c>
      <c r="F90" s="125" t="s">
        <v>172</v>
      </c>
      <c r="G90" s="124" t="s">
        <v>843</v>
      </c>
      <c r="H90" s="124" t="s">
        <v>848</v>
      </c>
      <c r="I90" s="125" t="s">
        <v>432</v>
      </c>
      <c r="J90" s="127" t="s">
        <v>850</v>
      </c>
      <c r="K90" s="127"/>
      <c r="L90" s="128"/>
      <c r="M90" s="131"/>
      <c r="N90" s="126"/>
      <c r="O90" s="129"/>
      <c r="P90" s="129">
        <v>39146</v>
      </c>
      <c r="Q90" s="145"/>
      <c r="R90" s="145"/>
      <c r="U90" s="123" t="s">
        <v>851</v>
      </c>
      <c r="V90" s="123" t="s">
        <v>643</v>
      </c>
      <c r="W90" s="123" t="s">
        <v>708</v>
      </c>
    </row>
    <row r="91" spans="1:23" ht="12.75" customHeight="1">
      <c r="A91" s="125" t="s">
        <v>290</v>
      </c>
      <c r="B91" s="125">
        <v>2009</v>
      </c>
      <c r="C91" s="124" t="s">
        <v>331</v>
      </c>
      <c r="D91" s="125">
        <v>225</v>
      </c>
      <c r="E91" s="125" t="s">
        <v>842</v>
      </c>
      <c r="F91" s="125" t="s">
        <v>172</v>
      </c>
      <c r="G91" s="124" t="s">
        <v>843</v>
      </c>
      <c r="H91" s="124" t="s">
        <v>852</v>
      </c>
      <c r="I91" s="125" t="s">
        <v>432</v>
      </c>
      <c r="J91" s="127" t="s">
        <v>853</v>
      </c>
      <c r="K91" s="127"/>
      <c r="L91" s="128"/>
      <c r="M91" s="131"/>
      <c r="N91" s="126">
        <v>39965</v>
      </c>
      <c r="O91" s="129">
        <v>250400</v>
      </c>
      <c r="P91" s="129">
        <v>76757.399999999994</v>
      </c>
      <c r="Q91" s="129"/>
      <c r="R91" s="129"/>
      <c r="S91" s="129"/>
      <c r="T91" s="129"/>
      <c r="U91" s="123"/>
      <c r="V91" s="123" t="s">
        <v>643</v>
      </c>
      <c r="W91" s="123" t="s">
        <v>708</v>
      </c>
    </row>
    <row r="92" spans="1:23" ht="12.75" customHeight="1">
      <c r="A92" s="125" t="s">
        <v>290</v>
      </c>
      <c r="B92" s="125">
        <v>2009</v>
      </c>
      <c r="C92" s="124" t="s">
        <v>331</v>
      </c>
      <c r="D92" s="125">
        <v>225</v>
      </c>
      <c r="E92" s="125" t="s">
        <v>842</v>
      </c>
      <c r="F92" s="125" t="s">
        <v>172</v>
      </c>
      <c r="G92" s="124" t="s">
        <v>843</v>
      </c>
      <c r="H92" s="124" t="s">
        <v>852</v>
      </c>
      <c r="I92" s="125" t="s">
        <v>432</v>
      </c>
      <c r="J92" s="127" t="s">
        <v>854</v>
      </c>
      <c r="K92" s="127"/>
      <c r="L92" s="128"/>
      <c r="M92" s="131"/>
      <c r="N92" s="126"/>
      <c r="O92" s="129"/>
      <c r="P92" s="129">
        <v>39664</v>
      </c>
      <c r="Q92" s="129"/>
      <c r="R92" s="129"/>
      <c r="S92" s="129"/>
      <c r="T92" s="129"/>
      <c r="U92" s="123" t="s">
        <v>855</v>
      </c>
      <c r="V92" s="123" t="s">
        <v>643</v>
      </c>
      <c r="W92" s="123" t="s">
        <v>708</v>
      </c>
    </row>
    <row r="93" spans="1:23" ht="12.75" customHeight="1">
      <c r="A93" s="125" t="s">
        <v>290</v>
      </c>
      <c r="B93" s="125">
        <v>2009</v>
      </c>
      <c r="C93" s="124" t="s">
        <v>331</v>
      </c>
      <c r="D93" s="125">
        <v>217</v>
      </c>
      <c r="E93" s="125">
        <v>10276</v>
      </c>
      <c r="F93" s="125" t="s">
        <v>171</v>
      </c>
      <c r="G93" s="124" t="s">
        <v>856</v>
      </c>
      <c r="H93" s="124" t="s">
        <v>857</v>
      </c>
      <c r="I93" s="125" t="s">
        <v>858</v>
      </c>
      <c r="J93" s="127" t="s">
        <v>859</v>
      </c>
      <c r="K93" s="127"/>
      <c r="L93" s="128"/>
      <c r="M93" s="131"/>
      <c r="N93" s="126">
        <v>40148</v>
      </c>
      <c r="O93" s="129">
        <v>488600</v>
      </c>
      <c r="P93" s="129">
        <v>305334.81</v>
      </c>
      <c r="Q93" s="129"/>
      <c r="R93" s="129"/>
      <c r="S93" s="129"/>
      <c r="T93" s="129"/>
      <c r="U93" s="123"/>
      <c r="V93" s="123" t="s">
        <v>643</v>
      </c>
      <c r="W93" s="123" t="s">
        <v>708</v>
      </c>
    </row>
    <row r="94" spans="1:23" ht="12.75" customHeight="1">
      <c r="A94" s="125" t="s">
        <v>290</v>
      </c>
      <c r="B94" s="125">
        <v>2009</v>
      </c>
      <c r="C94" s="124" t="s">
        <v>331</v>
      </c>
      <c r="D94" s="125">
        <v>217</v>
      </c>
      <c r="E94" s="125">
        <v>10276</v>
      </c>
      <c r="F94" s="125" t="s">
        <v>171</v>
      </c>
      <c r="G94" s="124" t="s">
        <v>856</v>
      </c>
      <c r="H94" s="124" t="s">
        <v>857</v>
      </c>
      <c r="I94" s="125" t="s">
        <v>858</v>
      </c>
      <c r="J94" s="127" t="s">
        <v>860</v>
      </c>
      <c r="K94" s="127"/>
      <c r="L94" s="128"/>
      <c r="M94" s="131"/>
      <c r="N94" s="126"/>
      <c r="O94" s="129"/>
      <c r="P94" s="129">
        <v>156838</v>
      </c>
      <c r="Q94" s="129"/>
      <c r="R94" s="129"/>
      <c r="S94" s="129"/>
      <c r="T94" s="129"/>
      <c r="U94" s="123" t="s">
        <v>861</v>
      </c>
      <c r="V94" s="123" t="s">
        <v>643</v>
      </c>
      <c r="W94" s="123" t="s">
        <v>708</v>
      </c>
    </row>
    <row r="95" spans="1:23" ht="12.75" customHeight="1">
      <c r="A95" s="125" t="s">
        <v>290</v>
      </c>
      <c r="B95" s="125">
        <v>2009</v>
      </c>
      <c r="C95" s="124" t="s">
        <v>331</v>
      </c>
      <c r="D95" s="125">
        <v>218</v>
      </c>
      <c r="E95" s="125">
        <v>10277</v>
      </c>
      <c r="F95" s="125" t="s">
        <v>171</v>
      </c>
      <c r="G95" s="124" t="s">
        <v>856</v>
      </c>
      <c r="H95" s="124" t="s">
        <v>862</v>
      </c>
      <c r="I95" s="125" t="s">
        <v>858</v>
      </c>
      <c r="J95" s="127" t="s">
        <v>863</v>
      </c>
      <c r="K95" s="127"/>
      <c r="L95" s="128"/>
      <c r="M95" s="131"/>
      <c r="N95" s="126">
        <v>40148</v>
      </c>
      <c r="O95" s="129">
        <v>609300</v>
      </c>
      <c r="P95" s="129">
        <v>409561.14</v>
      </c>
      <c r="Q95" s="129"/>
      <c r="R95" s="129"/>
      <c r="S95" s="129"/>
      <c r="T95" s="129"/>
      <c r="U95" s="123"/>
      <c r="V95" s="123" t="s">
        <v>643</v>
      </c>
      <c r="W95" s="123" t="s">
        <v>708</v>
      </c>
    </row>
    <row r="96" spans="1:23" s="152" customFormat="1" ht="12.75" customHeight="1">
      <c r="A96" s="125" t="s">
        <v>290</v>
      </c>
      <c r="B96" s="125">
        <v>2009</v>
      </c>
      <c r="C96" s="124" t="s">
        <v>331</v>
      </c>
      <c r="D96" s="125">
        <v>218</v>
      </c>
      <c r="E96" s="125">
        <v>10277</v>
      </c>
      <c r="F96" s="125" t="s">
        <v>171</v>
      </c>
      <c r="G96" s="124" t="s">
        <v>856</v>
      </c>
      <c r="H96" s="124" t="s">
        <v>862</v>
      </c>
      <c r="I96" s="125" t="s">
        <v>858</v>
      </c>
      <c r="J96" s="127" t="s">
        <v>864</v>
      </c>
      <c r="K96" s="127"/>
      <c r="L96" s="128"/>
      <c r="M96" s="131"/>
      <c r="N96" s="126"/>
      <c r="O96" s="129"/>
      <c r="P96" s="129">
        <v>210339</v>
      </c>
      <c r="Q96" s="129"/>
      <c r="R96" s="129"/>
      <c r="S96" s="129"/>
      <c r="T96" s="129"/>
      <c r="U96" s="123" t="s">
        <v>865</v>
      </c>
      <c r="V96" s="123" t="s">
        <v>643</v>
      </c>
      <c r="W96" s="123" t="s">
        <v>708</v>
      </c>
    </row>
    <row r="97" spans="1:23" s="152" customFormat="1" ht="12.75" customHeight="1">
      <c r="A97" s="125" t="s">
        <v>290</v>
      </c>
      <c r="B97" s="125">
        <v>2009</v>
      </c>
      <c r="C97" s="124" t="s">
        <v>331</v>
      </c>
      <c r="D97" s="125">
        <v>218</v>
      </c>
      <c r="E97" s="125">
        <v>10277</v>
      </c>
      <c r="F97" s="125" t="s">
        <v>171</v>
      </c>
      <c r="G97" s="124" t="s">
        <v>856</v>
      </c>
      <c r="H97" s="124" t="s">
        <v>866</v>
      </c>
      <c r="I97" s="125" t="s">
        <v>858</v>
      </c>
      <c r="J97" s="127" t="s">
        <v>867</v>
      </c>
      <c r="K97" s="127"/>
      <c r="L97" s="128"/>
      <c r="M97" s="131"/>
      <c r="N97" s="126">
        <v>40148</v>
      </c>
      <c r="O97" s="129">
        <v>114300</v>
      </c>
      <c r="P97" s="129">
        <v>45737.210000000006</v>
      </c>
      <c r="Q97" s="129"/>
      <c r="R97" s="129"/>
      <c r="S97" s="129"/>
      <c r="T97" s="129"/>
      <c r="U97" s="123"/>
      <c r="V97" s="123" t="s">
        <v>643</v>
      </c>
      <c r="W97" s="123" t="s">
        <v>708</v>
      </c>
    </row>
    <row r="98" spans="1:23" s="152" customFormat="1" ht="12.75" customHeight="1">
      <c r="A98" s="125" t="s">
        <v>290</v>
      </c>
      <c r="B98" s="125">
        <v>2009</v>
      </c>
      <c r="C98" s="124" t="s">
        <v>331</v>
      </c>
      <c r="D98" s="125">
        <v>218</v>
      </c>
      <c r="E98" s="125">
        <v>10277</v>
      </c>
      <c r="F98" s="125" t="s">
        <v>171</v>
      </c>
      <c r="G98" s="124" t="s">
        <v>856</v>
      </c>
      <c r="H98" s="124" t="s">
        <v>866</v>
      </c>
      <c r="I98" s="125" t="s">
        <v>858</v>
      </c>
      <c r="J98" s="127" t="s">
        <v>868</v>
      </c>
      <c r="K98" s="127"/>
      <c r="L98" s="128"/>
      <c r="M98" s="131"/>
      <c r="N98" s="126"/>
      <c r="O98" s="129"/>
      <c r="P98" s="129">
        <v>23497</v>
      </c>
      <c r="Q98" s="129"/>
      <c r="R98" s="129"/>
      <c r="S98" s="129"/>
      <c r="T98" s="129"/>
      <c r="U98" s="123" t="s">
        <v>869</v>
      </c>
      <c r="V98" s="123" t="s">
        <v>643</v>
      </c>
      <c r="W98" s="123" t="s">
        <v>708</v>
      </c>
    </row>
    <row r="99" spans="1:23" s="152" customFormat="1" ht="12.75" customHeight="1">
      <c r="A99" s="125" t="s">
        <v>290</v>
      </c>
      <c r="B99" s="125">
        <v>2009</v>
      </c>
      <c r="C99" s="124" t="s">
        <v>331</v>
      </c>
      <c r="D99" s="125">
        <v>219</v>
      </c>
      <c r="E99" s="125">
        <v>10278</v>
      </c>
      <c r="F99" s="125" t="s">
        <v>171</v>
      </c>
      <c r="G99" s="124" t="s">
        <v>856</v>
      </c>
      <c r="H99" s="124" t="s">
        <v>870</v>
      </c>
      <c r="I99" s="125" t="s">
        <v>858</v>
      </c>
      <c r="J99" s="127" t="s">
        <v>871</v>
      </c>
      <c r="K99" s="127"/>
      <c r="L99" s="128"/>
      <c r="M99" s="131"/>
      <c r="N99" s="126">
        <v>40148</v>
      </c>
      <c r="O99" s="129">
        <v>4865300</v>
      </c>
      <c r="P99" s="129">
        <v>4395305.370000002</v>
      </c>
      <c r="Q99" s="129">
        <v>210315.41</v>
      </c>
      <c r="R99" s="129"/>
      <c r="S99" s="129"/>
      <c r="T99" s="129"/>
      <c r="U99" s="123" t="s">
        <v>872</v>
      </c>
      <c r="V99" s="123" t="s">
        <v>643</v>
      </c>
      <c r="W99" s="123" t="s">
        <v>708</v>
      </c>
    </row>
    <row r="100" spans="1:23" s="152" customFormat="1" ht="12.75" customHeight="1">
      <c r="A100" s="125" t="s">
        <v>290</v>
      </c>
      <c r="B100" s="125">
        <v>2009</v>
      </c>
      <c r="C100" s="124" t="s">
        <v>331</v>
      </c>
      <c r="D100" s="125">
        <v>219</v>
      </c>
      <c r="E100" s="125">
        <v>10278</v>
      </c>
      <c r="F100" s="125" t="s">
        <v>171</v>
      </c>
      <c r="G100" s="124" t="s">
        <v>856</v>
      </c>
      <c r="H100" s="124" t="s">
        <v>873</v>
      </c>
      <c r="I100" s="125" t="s">
        <v>858</v>
      </c>
      <c r="J100" s="127" t="s">
        <v>874</v>
      </c>
      <c r="K100" s="127"/>
      <c r="L100" s="128"/>
      <c r="M100" s="131"/>
      <c r="N100" s="126">
        <v>40148</v>
      </c>
      <c r="O100" s="129">
        <v>401900</v>
      </c>
      <c r="P100" s="129">
        <v>279528.63999999996</v>
      </c>
      <c r="Q100" s="129"/>
      <c r="R100" s="129"/>
      <c r="S100" s="129"/>
      <c r="T100" s="129"/>
      <c r="U100" s="123"/>
      <c r="V100" s="123" t="s">
        <v>643</v>
      </c>
      <c r="W100" s="123" t="s">
        <v>708</v>
      </c>
    </row>
    <row r="101" spans="1:23" s="152" customFormat="1" ht="12.75" customHeight="1">
      <c r="A101" s="125" t="s">
        <v>290</v>
      </c>
      <c r="B101" s="125">
        <v>2009</v>
      </c>
      <c r="C101" s="124" t="s">
        <v>331</v>
      </c>
      <c r="D101" s="125">
        <v>219</v>
      </c>
      <c r="E101" s="125">
        <v>10278</v>
      </c>
      <c r="F101" s="125" t="s">
        <v>171</v>
      </c>
      <c r="G101" s="124" t="s">
        <v>856</v>
      </c>
      <c r="H101" s="124" t="s">
        <v>873</v>
      </c>
      <c r="I101" s="125" t="s">
        <v>858</v>
      </c>
      <c r="J101" s="127" t="s">
        <v>875</v>
      </c>
      <c r="K101" s="127"/>
      <c r="L101" s="128"/>
      <c r="M101" s="131"/>
      <c r="N101" s="126"/>
      <c r="O101" s="129"/>
      <c r="P101" s="129">
        <v>143464</v>
      </c>
      <c r="Q101" s="129"/>
      <c r="R101" s="129"/>
      <c r="S101" s="129"/>
      <c r="T101" s="129"/>
      <c r="U101" s="123" t="s">
        <v>876</v>
      </c>
      <c r="V101" s="123" t="s">
        <v>643</v>
      </c>
      <c r="W101" s="123" t="s">
        <v>708</v>
      </c>
    </row>
    <row r="102" spans="1:23" s="152" customFormat="1" ht="12.75" customHeight="1">
      <c r="A102" s="125" t="s">
        <v>290</v>
      </c>
      <c r="B102" s="125">
        <v>2009</v>
      </c>
      <c r="C102" s="124" t="s">
        <v>331</v>
      </c>
      <c r="D102" s="125">
        <v>219</v>
      </c>
      <c r="E102" s="125">
        <v>10278</v>
      </c>
      <c r="F102" s="125" t="s">
        <v>171</v>
      </c>
      <c r="G102" s="124" t="s">
        <v>856</v>
      </c>
      <c r="H102" s="124" t="s">
        <v>877</v>
      </c>
      <c r="I102" s="125" t="s">
        <v>858</v>
      </c>
      <c r="J102" s="127" t="s">
        <v>878</v>
      </c>
      <c r="K102" s="127"/>
      <c r="L102" s="128"/>
      <c r="M102" s="131"/>
      <c r="N102" s="126">
        <v>40148</v>
      </c>
      <c r="O102" s="129">
        <v>94800</v>
      </c>
      <c r="P102" s="129">
        <v>4909.1799999999994</v>
      </c>
      <c r="Q102" s="129">
        <v>0</v>
      </c>
      <c r="R102" s="129"/>
      <c r="S102" s="129"/>
      <c r="T102" s="129"/>
      <c r="U102" s="123" t="s">
        <v>879</v>
      </c>
      <c r="V102" s="123" t="s">
        <v>643</v>
      </c>
      <c r="W102" s="123" t="s">
        <v>708</v>
      </c>
    </row>
    <row r="103" spans="1:23" s="152" customFormat="1" ht="12.75" customHeight="1">
      <c r="A103" s="125" t="s">
        <v>290</v>
      </c>
      <c r="B103" s="125">
        <v>2009</v>
      </c>
      <c r="C103" s="124" t="s">
        <v>331</v>
      </c>
      <c r="D103" s="125">
        <v>219</v>
      </c>
      <c r="E103" s="125">
        <v>10278</v>
      </c>
      <c r="F103" s="125" t="s">
        <v>880</v>
      </c>
      <c r="G103" s="124" t="s">
        <v>856</v>
      </c>
      <c r="H103" s="124" t="s">
        <v>881</v>
      </c>
      <c r="I103" s="125" t="s">
        <v>858</v>
      </c>
      <c r="J103" s="127" t="s">
        <v>882</v>
      </c>
      <c r="K103" s="127"/>
      <c r="L103" s="128"/>
      <c r="M103" s="131"/>
      <c r="N103" s="126">
        <v>40148</v>
      </c>
      <c r="O103" s="129">
        <v>131400</v>
      </c>
      <c r="P103" s="129">
        <v>7806.32</v>
      </c>
      <c r="Q103" s="129">
        <v>3046.27</v>
      </c>
      <c r="R103" s="129"/>
      <c r="S103" s="129"/>
      <c r="T103" s="129"/>
      <c r="U103" s="123" t="s">
        <v>879</v>
      </c>
      <c r="V103" s="123" t="s">
        <v>643</v>
      </c>
      <c r="W103" s="123" t="s">
        <v>708</v>
      </c>
    </row>
    <row r="104" spans="1:23" s="152" customFormat="1" ht="12.75" customHeight="1">
      <c r="A104" s="125" t="s">
        <v>290</v>
      </c>
      <c r="B104" s="125">
        <v>2009</v>
      </c>
      <c r="C104" s="124" t="s">
        <v>331</v>
      </c>
      <c r="D104" s="125">
        <v>222</v>
      </c>
      <c r="E104" s="125">
        <v>10281</v>
      </c>
      <c r="F104" s="125" t="s">
        <v>171</v>
      </c>
      <c r="G104" s="124" t="s">
        <v>856</v>
      </c>
      <c r="H104" s="124" t="s">
        <v>883</v>
      </c>
      <c r="I104" s="125" t="s">
        <v>858</v>
      </c>
      <c r="J104" s="127" t="s">
        <v>884</v>
      </c>
      <c r="K104" s="127"/>
      <c r="L104" s="128"/>
      <c r="M104" s="131"/>
      <c r="N104" s="126">
        <v>40148</v>
      </c>
      <c r="O104" s="129">
        <v>1042000</v>
      </c>
      <c r="P104" s="129">
        <v>788969.41000000015</v>
      </c>
      <c r="Q104" s="129"/>
      <c r="R104" s="129"/>
      <c r="S104" s="129"/>
      <c r="T104" s="129"/>
      <c r="U104" s="123"/>
      <c r="V104" s="123" t="s">
        <v>643</v>
      </c>
      <c r="W104" s="123" t="s">
        <v>708</v>
      </c>
    </row>
    <row r="105" spans="1:23" s="152" customFormat="1" ht="12.75" customHeight="1">
      <c r="A105" s="125" t="s">
        <v>290</v>
      </c>
      <c r="B105" s="125">
        <v>2009</v>
      </c>
      <c r="C105" s="124" t="s">
        <v>331</v>
      </c>
      <c r="D105" s="125">
        <v>222</v>
      </c>
      <c r="E105" s="125">
        <v>10281</v>
      </c>
      <c r="F105" s="125" t="s">
        <v>171</v>
      </c>
      <c r="G105" s="124" t="s">
        <v>856</v>
      </c>
      <c r="H105" s="124" t="s">
        <v>883</v>
      </c>
      <c r="I105" s="125" t="s">
        <v>858</v>
      </c>
      <c r="J105" s="127" t="s">
        <v>885</v>
      </c>
      <c r="K105" s="127"/>
      <c r="L105" s="128"/>
      <c r="M105" s="131"/>
      <c r="N105" s="126"/>
      <c r="O105" s="129"/>
      <c r="P105" s="129">
        <v>405138</v>
      </c>
      <c r="Q105" s="129"/>
      <c r="R105" s="129"/>
      <c r="S105" s="129"/>
      <c r="T105" s="129"/>
      <c r="U105" s="123" t="s">
        <v>886</v>
      </c>
      <c r="V105" s="123" t="s">
        <v>643</v>
      </c>
      <c r="W105" s="123" t="s">
        <v>708</v>
      </c>
    </row>
    <row r="106" spans="1:23" s="152" customFormat="1" ht="12.75" customHeight="1">
      <c r="A106" s="125" t="s">
        <v>290</v>
      </c>
      <c r="B106" s="123"/>
      <c r="C106" s="124" t="s">
        <v>331</v>
      </c>
      <c r="D106" s="125">
        <v>113</v>
      </c>
      <c r="E106" s="125">
        <v>10140</v>
      </c>
      <c r="F106" s="125" t="s">
        <v>170</v>
      </c>
      <c r="G106" s="124" t="s">
        <v>887</v>
      </c>
      <c r="H106" s="123" t="s">
        <v>888</v>
      </c>
      <c r="I106" s="126" t="s">
        <v>364</v>
      </c>
      <c r="J106" s="127" t="s">
        <v>889</v>
      </c>
      <c r="K106" s="127"/>
      <c r="L106" s="128"/>
      <c r="M106" s="124">
        <v>25673</v>
      </c>
      <c r="N106" s="126">
        <v>40908</v>
      </c>
      <c r="O106" s="129">
        <v>2788400</v>
      </c>
      <c r="P106" s="129">
        <v>0</v>
      </c>
      <c r="Q106" s="129">
        <v>2105041.5</v>
      </c>
      <c r="R106" s="129"/>
      <c r="S106" s="129">
        <v>403000</v>
      </c>
      <c r="T106" s="129">
        <v>403000</v>
      </c>
      <c r="U106" s="123" t="s">
        <v>476</v>
      </c>
      <c r="V106" s="123" t="s">
        <v>643</v>
      </c>
      <c r="W106" s="123" t="s">
        <v>657</v>
      </c>
    </row>
    <row r="107" spans="1:23" s="152" customFormat="1" ht="12.75" customHeight="1">
      <c r="A107" s="125" t="s">
        <v>290</v>
      </c>
      <c r="B107" s="123"/>
      <c r="C107" s="124" t="s">
        <v>331</v>
      </c>
      <c r="D107" s="125">
        <v>113</v>
      </c>
      <c r="E107" s="125">
        <v>10141</v>
      </c>
      <c r="F107" s="125" t="s">
        <v>170</v>
      </c>
      <c r="G107" s="124" t="s">
        <v>654</v>
      </c>
      <c r="H107" s="123" t="s">
        <v>890</v>
      </c>
      <c r="I107" s="125" t="s">
        <v>364</v>
      </c>
      <c r="J107" s="127" t="s">
        <v>891</v>
      </c>
      <c r="K107" s="127"/>
      <c r="L107" s="128"/>
      <c r="M107" s="124">
        <v>25675</v>
      </c>
      <c r="N107" s="126">
        <v>40725</v>
      </c>
      <c r="O107" s="129">
        <v>2043400</v>
      </c>
      <c r="P107" s="129">
        <v>0</v>
      </c>
      <c r="Q107" s="129">
        <v>2566304.81</v>
      </c>
      <c r="R107" s="129"/>
      <c r="S107" s="129">
        <v>542000</v>
      </c>
      <c r="T107" s="129">
        <v>542000</v>
      </c>
      <c r="U107" s="123" t="s">
        <v>476</v>
      </c>
      <c r="V107" s="123" t="s">
        <v>643</v>
      </c>
      <c r="W107" s="123" t="s">
        <v>657</v>
      </c>
    </row>
    <row r="108" spans="1:23" s="152" customFormat="1" ht="12.75" customHeight="1">
      <c r="A108" s="125" t="s">
        <v>290</v>
      </c>
      <c r="B108" s="123"/>
      <c r="C108" s="124" t="s">
        <v>331</v>
      </c>
      <c r="D108" s="125">
        <v>113</v>
      </c>
      <c r="E108" s="125">
        <v>10141</v>
      </c>
      <c r="F108" s="125" t="s">
        <v>170</v>
      </c>
      <c r="G108" s="124" t="s">
        <v>887</v>
      </c>
      <c r="H108" s="123" t="s">
        <v>892</v>
      </c>
      <c r="I108" s="125" t="s">
        <v>364</v>
      </c>
      <c r="J108" s="127" t="s">
        <v>893</v>
      </c>
      <c r="K108" s="127"/>
      <c r="L108" s="128"/>
      <c r="M108" s="124">
        <v>25674</v>
      </c>
      <c r="N108" s="126">
        <v>40908</v>
      </c>
      <c r="O108" s="129">
        <v>17938900</v>
      </c>
      <c r="P108" s="129">
        <v>0</v>
      </c>
      <c r="Q108" s="129">
        <v>8838706.3399999999</v>
      </c>
      <c r="R108" s="129">
        <v>8517435.2300000004</v>
      </c>
      <c r="S108" s="129">
        <v>8517435.2300000004</v>
      </c>
      <c r="T108" s="129">
        <v>8517435.2300000004</v>
      </c>
      <c r="U108" s="123"/>
      <c r="V108" s="123" t="s">
        <v>643</v>
      </c>
      <c r="W108" s="123" t="s">
        <v>657</v>
      </c>
    </row>
    <row r="109" spans="1:23" s="152" customFormat="1" ht="12.75" customHeight="1">
      <c r="A109" s="125" t="s">
        <v>290</v>
      </c>
      <c r="B109" s="123"/>
      <c r="C109" s="124" t="s">
        <v>331</v>
      </c>
      <c r="D109" s="125">
        <v>450</v>
      </c>
      <c r="E109" s="125">
        <v>10584</v>
      </c>
      <c r="F109" s="125" t="s">
        <v>141</v>
      </c>
      <c r="G109" s="124" t="s">
        <v>348</v>
      </c>
      <c r="H109" s="123" t="s">
        <v>349</v>
      </c>
      <c r="I109" s="125" t="s">
        <v>334</v>
      </c>
      <c r="J109" s="127" t="s">
        <v>350</v>
      </c>
      <c r="K109" s="127"/>
      <c r="L109" s="128" t="s">
        <v>351</v>
      </c>
      <c r="M109" s="124" t="s">
        <v>328</v>
      </c>
      <c r="N109" s="126"/>
      <c r="O109" s="129"/>
      <c r="P109" s="123"/>
      <c r="Q109" s="123"/>
      <c r="R109" s="123"/>
      <c r="S109" s="129" t="s">
        <v>352</v>
      </c>
      <c r="T109" s="129">
        <v>5263365</v>
      </c>
      <c r="U109" s="123" t="s">
        <v>337</v>
      </c>
      <c r="V109" s="123" t="s">
        <v>338</v>
      </c>
      <c r="W109" s="123"/>
    </row>
    <row r="110" spans="1:23" ht="12.75" customHeight="1">
      <c r="A110" s="125" t="s">
        <v>290</v>
      </c>
      <c r="B110" s="123"/>
      <c r="C110" s="124" t="s">
        <v>331</v>
      </c>
      <c r="D110" s="125">
        <v>450</v>
      </c>
      <c r="E110" s="125">
        <v>10585</v>
      </c>
      <c r="F110" s="125" t="s">
        <v>141</v>
      </c>
      <c r="G110" s="124" t="s">
        <v>353</v>
      </c>
      <c r="H110" s="123" t="s">
        <v>354</v>
      </c>
      <c r="I110" s="125" t="s">
        <v>334</v>
      </c>
      <c r="J110" s="127" t="s">
        <v>335</v>
      </c>
      <c r="K110" s="153"/>
      <c r="L110" s="125" t="s">
        <v>355</v>
      </c>
      <c r="M110" s="124"/>
      <c r="N110" s="126">
        <v>41730</v>
      </c>
      <c r="O110" s="129">
        <v>46514700</v>
      </c>
      <c r="P110" s="123"/>
      <c r="Q110" s="123"/>
      <c r="R110" s="123"/>
      <c r="S110" s="129"/>
      <c r="T110" s="129">
        <v>20845185</v>
      </c>
      <c r="U110" s="123" t="s">
        <v>337</v>
      </c>
      <c r="V110" s="123" t="s">
        <v>338</v>
      </c>
      <c r="W110" s="123"/>
    </row>
    <row r="111" spans="1:23" ht="12.75" customHeight="1">
      <c r="A111" s="125" t="s">
        <v>290</v>
      </c>
      <c r="B111" s="123"/>
      <c r="C111" s="124" t="s">
        <v>331</v>
      </c>
      <c r="D111" s="125">
        <v>450</v>
      </c>
      <c r="E111" s="125">
        <v>10585</v>
      </c>
      <c r="F111" s="125" t="s">
        <v>141</v>
      </c>
      <c r="G111" s="124" t="s">
        <v>353</v>
      </c>
      <c r="H111" s="123" t="s">
        <v>354</v>
      </c>
      <c r="I111" s="125" t="s">
        <v>334</v>
      </c>
      <c r="J111" s="127" t="s">
        <v>335</v>
      </c>
      <c r="K111" s="154"/>
      <c r="L111" s="125" t="s">
        <v>355</v>
      </c>
      <c r="M111" s="124" t="s">
        <v>328</v>
      </c>
      <c r="N111" s="126">
        <v>41730</v>
      </c>
      <c r="O111" s="129"/>
      <c r="P111" s="123"/>
      <c r="Q111" s="123"/>
      <c r="R111" s="123"/>
      <c r="S111" s="129"/>
      <c r="T111" s="129">
        <v>10716251</v>
      </c>
      <c r="U111" s="123" t="s">
        <v>337</v>
      </c>
      <c r="V111" s="123" t="s">
        <v>338</v>
      </c>
      <c r="W111" s="123"/>
    </row>
    <row r="112" spans="1:23" ht="12.75" customHeight="1">
      <c r="A112" s="125" t="s">
        <v>290</v>
      </c>
      <c r="B112" s="123"/>
      <c r="C112" s="124"/>
      <c r="D112" s="125">
        <v>502</v>
      </c>
      <c r="E112" s="125">
        <v>10647</v>
      </c>
      <c r="F112" s="125" t="s">
        <v>133</v>
      </c>
      <c r="G112" s="124" t="s">
        <v>356</v>
      </c>
      <c r="H112" s="123" t="s">
        <v>357</v>
      </c>
      <c r="I112" s="125" t="s">
        <v>358</v>
      </c>
      <c r="J112" s="134" t="s">
        <v>359</v>
      </c>
      <c r="K112" s="153"/>
      <c r="L112" s="125"/>
      <c r="M112" s="124" t="s">
        <v>360</v>
      </c>
      <c r="N112" s="126">
        <v>41791</v>
      </c>
      <c r="O112" s="129">
        <v>4520000</v>
      </c>
      <c r="P112" s="123"/>
      <c r="Q112" s="123"/>
      <c r="R112" s="123"/>
      <c r="S112" s="123"/>
      <c r="T112" s="129">
        <v>3503433.65</v>
      </c>
      <c r="U112" s="123"/>
      <c r="V112" s="123" t="s">
        <v>361</v>
      </c>
      <c r="W112" s="123"/>
    </row>
    <row r="113" spans="1:23" s="152" customFormat="1" ht="12.75" customHeight="1">
      <c r="A113" s="125" t="s">
        <v>290</v>
      </c>
      <c r="B113" s="123"/>
      <c r="C113" s="124" t="s">
        <v>331</v>
      </c>
      <c r="D113" s="125">
        <v>113</v>
      </c>
      <c r="E113" s="125">
        <v>10141</v>
      </c>
      <c r="F113" s="125" t="s">
        <v>170</v>
      </c>
      <c r="G113" s="124" t="s">
        <v>887</v>
      </c>
      <c r="H113" s="123" t="s">
        <v>892</v>
      </c>
      <c r="I113" s="125" t="s">
        <v>364</v>
      </c>
      <c r="J113" s="127" t="s">
        <v>894</v>
      </c>
      <c r="K113" s="127"/>
      <c r="L113" s="128"/>
      <c r="M113" s="124"/>
      <c r="N113" s="126">
        <v>40908</v>
      </c>
      <c r="O113" s="129"/>
      <c r="P113" s="129">
        <v>0</v>
      </c>
      <c r="Q113" s="129">
        <v>4575570.0999999996</v>
      </c>
      <c r="R113" s="129">
        <v>4410287.59</v>
      </c>
      <c r="S113" s="129">
        <v>4410287.59</v>
      </c>
      <c r="T113" s="129">
        <v>4410287.59</v>
      </c>
      <c r="U113" s="123" t="s">
        <v>895</v>
      </c>
      <c r="V113" s="123" t="s">
        <v>643</v>
      </c>
      <c r="W113" s="123" t="s">
        <v>657</v>
      </c>
    </row>
    <row r="114" spans="1:23" ht="12.75" customHeight="1">
      <c r="A114" s="125" t="s">
        <v>290</v>
      </c>
      <c r="B114" s="123"/>
      <c r="C114" s="124" t="s">
        <v>331</v>
      </c>
      <c r="D114" s="125">
        <v>113</v>
      </c>
      <c r="E114" s="125">
        <v>10140</v>
      </c>
      <c r="F114" s="125" t="s">
        <v>170</v>
      </c>
      <c r="G114" s="124"/>
      <c r="H114" s="123" t="s">
        <v>896</v>
      </c>
      <c r="I114" s="125" t="s">
        <v>364</v>
      </c>
      <c r="J114" s="127" t="s">
        <v>897</v>
      </c>
      <c r="K114" s="127"/>
      <c r="L114" s="128"/>
      <c r="M114" s="124">
        <v>25672</v>
      </c>
      <c r="N114" s="126">
        <v>41061</v>
      </c>
      <c r="O114" s="155"/>
      <c r="P114" s="123"/>
      <c r="Q114" s="123"/>
      <c r="R114" s="129">
        <v>2547981</v>
      </c>
      <c r="S114" s="129">
        <v>2547981</v>
      </c>
      <c r="T114" s="129">
        <v>2547981</v>
      </c>
      <c r="U114" s="123"/>
      <c r="V114" s="123" t="s">
        <v>643</v>
      </c>
      <c r="W114" s="123" t="s">
        <v>657</v>
      </c>
    </row>
    <row r="115" spans="1:23" ht="12.75" customHeight="1">
      <c r="A115" s="125" t="s">
        <v>290</v>
      </c>
      <c r="B115" s="123"/>
      <c r="C115" s="124" t="s">
        <v>331</v>
      </c>
      <c r="D115" s="125">
        <v>113</v>
      </c>
      <c r="E115" s="125">
        <v>10140</v>
      </c>
      <c r="F115" s="125" t="s">
        <v>170</v>
      </c>
      <c r="G115" s="124"/>
      <c r="H115" s="123"/>
      <c r="I115" s="125" t="s">
        <v>364</v>
      </c>
      <c r="J115" s="127" t="s">
        <v>898</v>
      </c>
      <c r="K115" s="127"/>
      <c r="L115" s="128"/>
      <c r="M115" s="124" t="s">
        <v>328</v>
      </c>
      <c r="N115" s="126"/>
      <c r="O115" s="155"/>
      <c r="P115" s="123"/>
      <c r="Q115" s="123"/>
      <c r="R115" s="129">
        <v>1313706</v>
      </c>
      <c r="S115" s="129">
        <v>1313706</v>
      </c>
      <c r="T115" s="129">
        <v>1313706</v>
      </c>
      <c r="U115" s="123"/>
      <c r="V115" s="123" t="s">
        <v>643</v>
      </c>
      <c r="W115" s="123" t="s">
        <v>657</v>
      </c>
    </row>
    <row r="116" spans="1:23" ht="12.75" customHeight="1">
      <c r="A116" s="125" t="s">
        <v>290</v>
      </c>
      <c r="B116" s="123"/>
      <c r="C116" s="124" t="s">
        <v>331</v>
      </c>
      <c r="D116" s="125">
        <v>113</v>
      </c>
      <c r="E116" s="125">
        <v>10140</v>
      </c>
      <c r="F116" s="125" t="s">
        <v>170</v>
      </c>
      <c r="G116" s="124" t="s">
        <v>899</v>
      </c>
      <c r="H116" s="123" t="s">
        <v>900</v>
      </c>
      <c r="I116" s="125" t="s">
        <v>364</v>
      </c>
      <c r="J116" s="127" t="s">
        <v>365</v>
      </c>
      <c r="K116" s="127"/>
      <c r="L116" s="128"/>
      <c r="M116" s="124">
        <v>25671</v>
      </c>
      <c r="N116" s="126">
        <v>41061</v>
      </c>
      <c r="O116" s="155">
        <v>11572500</v>
      </c>
      <c r="P116" s="123"/>
      <c r="Q116" s="123"/>
      <c r="R116" s="129">
        <v>3521644</v>
      </c>
      <c r="S116" s="129">
        <v>4251628</v>
      </c>
      <c r="T116" s="135">
        <v>4317797.75</v>
      </c>
      <c r="U116" s="136" t="s">
        <v>901</v>
      </c>
      <c r="V116" s="123" t="s">
        <v>902</v>
      </c>
      <c r="W116" s="123"/>
    </row>
    <row r="117" spans="1:23" ht="12.75" customHeight="1">
      <c r="A117" s="125" t="s">
        <v>290</v>
      </c>
      <c r="B117" s="123"/>
      <c r="C117" s="124" t="s">
        <v>331</v>
      </c>
      <c r="D117" s="125">
        <v>113</v>
      </c>
      <c r="E117" s="125">
        <v>10140</v>
      </c>
      <c r="F117" s="125" t="s">
        <v>170</v>
      </c>
      <c r="G117" s="124" t="s">
        <v>362</v>
      </c>
      <c r="H117" s="123" t="s">
        <v>363</v>
      </c>
      <c r="I117" s="125" t="s">
        <v>364</v>
      </c>
      <c r="J117" s="127" t="s">
        <v>365</v>
      </c>
      <c r="K117" s="127"/>
      <c r="L117" s="128" t="s">
        <v>366</v>
      </c>
      <c r="M117" s="124" t="s">
        <v>367</v>
      </c>
      <c r="N117" s="126">
        <v>41395</v>
      </c>
      <c r="O117" s="129">
        <v>5419000</v>
      </c>
      <c r="P117" s="123"/>
      <c r="Q117" s="123"/>
      <c r="R117" s="123"/>
      <c r="S117" s="129" t="s">
        <v>352</v>
      </c>
      <c r="T117" s="129"/>
      <c r="U117" s="123" t="s">
        <v>368</v>
      </c>
      <c r="V117" s="123"/>
      <c r="W117" s="123"/>
    </row>
    <row r="118" spans="1:23" ht="12.75" customHeight="1">
      <c r="A118" s="125" t="s">
        <v>290</v>
      </c>
      <c r="B118" s="123"/>
      <c r="C118" s="124" t="s">
        <v>331</v>
      </c>
      <c r="D118" s="125">
        <v>113</v>
      </c>
      <c r="E118" s="125">
        <v>10140</v>
      </c>
      <c r="F118" s="125" t="s">
        <v>170</v>
      </c>
      <c r="G118" s="124"/>
      <c r="H118" s="123"/>
      <c r="I118" s="125" t="s">
        <v>364</v>
      </c>
      <c r="J118" s="127" t="s">
        <v>369</v>
      </c>
      <c r="K118" s="127"/>
      <c r="L118" s="128"/>
      <c r="M118" s="124" t="s">
        <v>328</v>
      </c>
      <c r="N118" s="126"/>
      <c r="O118" s="155"/>
      <c r="P118" s="123"/>
      <c r="Q118" s="123"/>
      <c r="R118" s="129">
        <v>1813031</v>
      </c>
      <c r="S118" s="129">
        <v>2188083</v>
      </c>
      <c r="T118" s="135">
        <v>2222080.2000000002</v>
      </c>
      <c r="U118" s="136" t="s">
        <v>370</v>
      </c>
      <c r="V118" s="123"/>
      <c r="W118" s="123"/>
    </row>
    <row r="119" spans="1:23" ht="12.75" customHeight="1">
      <c r="A119" s="125" t="s">
        <v>290</v>
      </c>
      <c r="B119" s="123"/>
      <c r="C119" s="124" t="s">
        <v>331</v>
      </c>
      <c r="D119" s="125">
        <v>113</v>
      </c>
      <c r="E119" s="125">
        <v>10140</v>
      </c>
      <c r="F119" s="125" t="s">
        <v>170</v>
      </c>
      <c r="G119" s="124"/>
      <c r="H119" s="123"/>
      <c r="I119" s="125" t="s">
        <v>364</v>
      </c>
      <c r="J119" s="127" t="s">
        <v>369</v>
      </c>
      <c r="K119" s="127"/>
      <c r="L119" s="128"/>
      <c r="M119" s="124" t="s">
        <v>328</v>
      </c>
      <c r="N119" s="126"/>
      <c r="O119" s="129"/>
      <c r="P119" s="123"/>
      <c r="Q119" s="123"/>
      <c r="R119" s="123"/>
      <c r="S119" s="129" t="s">
        <v>352</v>
      </c>
      <c r="T119" s="129"/>
      <c r="U119" s="123"/>
      <c r="V119" s="123"/>
      <c r="W119" s="123"/>
    </row>
    <row r="120" spans="1:23" ht="12.75" customHeight="1">
      <c r="A120" s="125" t="s">
        <v>290</v>
      </c>
      <c r="B120" s="125">
        <v>2009</v>
      </c>
      <c r="C120" s="124" t="s">
        <v>331</v>
      </c>
      <c r="D120" s="125">
        <v>113</v>
      </c>
      <c r="E120" s="125">
        <v>10745</v>
      </c>
      <c r="F120" s="125" t="s">
        <v>170</v>
      </c>
      <c r="G120" s="124" t="s">
        <v>903</v>
      </c>
      <c r="H120" s="124" t="s">
        <v>904</v>
      </c>
      <c r="I120" s="125" t="s">
        <v>364</v>
      </c>
      <c r="J120" s="127" t="s">
        <v>905</v>
      </c>
      <c r="K120" s="127"/>
      <c r="L120" s="128"/>
      <c r="M120" s="131"/>
      <c r="N120" s="144">
        <v>39965</v>
      </c>
      <c r="O120" s="129">
        <v>6302000</v>
      </c>
      <c r="P120" s="129">
        <v>3178316.2799999993</v>
      </c>
      <c r="Q120" s="129"/>
      <c r="R120" s="129"/>
      <c r="S120" s="129"/>
      <c r="T120" s="129">
        <v>3178316.2799999993</v>
      </c>
      <c r="U120" s="123"/>
      <c r="V120" s="123" t="s">
        <v>643</v>
      </c>
      <c r="W120" s="123" t="s">
        <v>708</v>
      </c>
    </row>
    <row r="121" spans="1:23" ht="12.75" customHeight="1">
      <c r="A121" s="125" t="s">
        <v>290</v>
      </c>
      <c r="B121" s="125">
        <v>2009</v>
      </c>
      <c r="C121" s="124" t="s">
        <v>331</v>
      </c>
      <c r="D121" s="125">
        <v>113</v>
      </c>
      <c r="E121" s="125">
        <v>10745</v>
      </c>
      <c r="F121" s="125" t="s">
        <v>170</v>
      </c>
      <c r="G121" s="124" t="s">
        <v>903</v>
      </c>
      <c r="H121" s="124" t="s">
        <v>904</v>
      </c>
      <c r="I121" s="125" t="s">
        <v>364</v>
      </c>
      <c r="J121" s="156" t="s">
        <v>906</v>
      </c>
      <c r="K121" s="156"/>
      <c r="L121" s="157"/>
      <c r="M121" s="158"/>
      <c r="N121" s="159"/>
      <c r="O121" s="160"/>
      <c r="P121" s="129">
        <v>1632229.1899999997</v>
      </c>
      <c r="Q121" s="160"/>
      <c r="R121" s="160"/>
      <c r="S121" s="160"/>
      <c r="T121" s="129">
        <v>1632229.1899999997</v>
      </c>
      <c r="U121" s="161" t="s">
        <v>907</v>
      </c>
      <c r="V121" s="123" t="s">
        <v>643</v>
      </c>
      <c r="W121" s="123" t="s">
        <v>708</v>
      </c>
    </row>
    <row r="122" spans="1:23" ht="12.75" customHeight="1">
      <c r="A122" s="125" t="s">
        <v>290</v>
      </c>
      <c r="B122" s="125">
        <v>2008</v>
      </c>
      <c r="C122" s="124" t="s">
        <v>331</v>
      </c>
      <c r="D122" s="125">
        <v>113</v>
      </c>
      <c r="E122" s="125">
        <v>10140</v>
      </c>
      <c r="F122" s="125" t="s">
        <v>170</v>
      </c>
      <c r="G122" s="124" t="s">
        <v>903</v>
      </c>
      <c r="H122" s="124" t="s">
        <v>908</v>
      </c>
      <c r="I122" s="125" t="s">
        <v>364</v>
      </c>
      <c r="J122" s="156" t="s">
        <v>475</v>
      </c>
      <c r="K122" s="156"/>
      <c r="L122" s="157"/>
      <c r="M122" s="158"/>
      <c r="N122" s="159">
        <v>39722</v>
      </c>
      <c r="O122" s="160">
        <v>523023</v>
      </c>
      <c r="P122" s="150">
        <v>528473.21</v>
      </c>
      <c r="Q122" s="160"/>
      <c r="R122" s="160"/>
      <c r="S122" s="160"/>
      <c r="T122" s="160">
        <v>0</v>
      </c>
      <c r="U122" s="162" t="s">
        <v>765</v>
      </c>
      <c r="V122" s="123" t="s">
        <v>643</v>
      </c>
      <c r="W122" s="123" t="s">
        <v>708</v>
      </c>
    </row>
    <row r="123" spans="1:23" ht="12.75" customHeight="1">
      <c r="A123" s="125" t="s">
        <v>290</v>
      </c>
      <c r="B123" s="123"/>
      <c r="C123" s="124"/>
      <c r="D123" s="125">
        <v>502</v>
      </c>
      <c r="E123" s="125">
        <v>10647</v>
      </c>
      <c r="F123" s="125" t="s">
        <v>133</v>
      </c>
      <c r="G123" s="124"/>
      <c r="H123" s="123"/>
      <c r="I123" s="125" t="s">
        <v>358</v>
      </c>
      <c r="J123" s="163" t="s">
        <v>371</v>
      </c>
      <c r="K123" s="164"/>
      <c r="L123" s="165"/>
      <c r="M123" s="166" t="s">
        <v>328</v>
      </c>
      <c r="N123" s="165"/>
      <c r="O123" s="160"/>
      <c r="P123" s="123"/>
      <c r="Q123" s="161"/>
      <c r="R123" s="161"/>
      <c r="S123" s="161"/>
      <c r="T123" s="160">
        <v>1785759.92</v>
      </c>
      <c r="U123" s="161"/>
      <c r="V123" s="123" t="s">
        <v>361</v>
      </c>
      <c r="W123" s="123"/>
    </row>
    <row r="124" spans="1:23" ht="12.75" customHeight="1">
      <c r="A124" s="165" t="s">
        <v>290</v>
      </c>
      <c r="B124" s="165">
        <v>2009</v>
      </c>
      <c r="C124" s="167" t="s">
        <v>909</v>
      </c>
      <c r="D124" s="165">
        <v>30151</v>
      </c>
      <c r="E124" s="165">
        <v>50159</v>
      </c>
      <c r="F124" s="125" t="s">
        <v>169</v>
      </c>
      <c r="G124" s="166" t="s">
        <v>910</v>
      </c>
      <c r="H124" s="166" t="s">
        <v>910</v>
      </c>
      <c r="I124" s="165" t="s">
        <v>911</v>
      </c>
      <c r="J124" s="156" t="s">
        <v>912</v>
      </c>
      <c r="K124" s="156"/>
      <c r="L124" s="157" t="s">
        <v>913</v>
      </c>
      <c r="M124" s="158" t="s">
        <v>914</v>
      </c>
      <c r="N124" s="168">
        <v>39934</v>
      </c>
      <c r="O124" s="160">
        <v>82200</v>
      </c>
      <c r="P124" s="129">
        <v>77750.489999999976</v>
      </c>
      <c r="Q124" s="160"/>
      <c r="R124" s="160"/>
      <c r="S124" s="160"/>
      <c r="T124" s="160"/>
      <c r="U124" s="161" t="s">
        <v>915</v>
      </c>
      <c r="V124" s="123" t="s">
        <v>643</v>
      </c>
      <c r="W124" s="123" t="s">
        <v>913</v>
      </c>
    </row>
    <row r="125" spans="1:23" ht="12.75" customHeight="1">
      <c r="A125" s="165" t="s">
        <v>290</v>
      </c>
      <c r="B125" s="165">
        <v>2008</v>
      </c>
      <c r="C125" s="166" t="s">
        <v>744</v>
      </c>
      <c r="D125" s="165">
        <v>109</v>
      </c>
      <c r="E125" s="165">
        <v>10133</v>
      </c>
      <c r="F125" s="125" t="s">
        <v>168</v>
      </c>
      <c r="G125" s="166" t="s">
        <v>916</v>
      </c>
      <c r="H125" s="166" t="s">
        <v>917</v>
      </c>
      <c r="I125" s="165" t="s">
        <v>918</v>
      </c>
      <c r="J125" s="156" t="s">
        <v>919</v>
      </c>
      <c r="K125" s="156"/>
      <c r="L125" s="157"/>
      <c r="M125" s="158"/>
      <c r="N125" s="168">
        <v>39573</v>
      </c>
      <c r="O125" s="160">
        <v>1589050</v>
      </c>
      <c r="P125" s="129">
        <v>1589296.9599999993</v>
      </c>
      <c r="Q125" s="160"/>
      <c r="R125" s="160"/>
      <c r="S125" s="160"/>
      <c r="T125" s="160"/>
      <c r="U125" s="161"/>
      <c r="V125" s="123" t="s">
        <v>643</v>
      </c>
      <c r="W125" s="123" t="s">
        <v>708</v>
      </c>
    </row>
    <row r="126" spans="1:23" ht="12.75" customHeight="1">
      <c r="A126" s="125" t="s">
        <v>290</v>
      </c>
      <c r="B126" s="125">
        <v>2008</v>
      </c>
      <c r="C126" s="124" t="s">
        <v>744</v>
      </c>
      <c r="D126" s="125">
        <v>109</v>
      </c>
      <c r="E126" s="125">
        <v>10133</v>
      </c>
      <c r="F126" s="125" t="s">
        <v>168</v>
      </c>
      <c r="G126" s="124" t="s">
        <v>916</v>
      </c>
      <c r="H126" s="124" t="s">
        <v>917</v>
      </c>
      <c r="I126" s="125" t="s">
        <v>918</v>
      </c>
      <c r="J126" s="127" t="s">
        <v>920</v>
      </c>
      <c r="K126" s="127"/>
      <c r="L126" s="128"/>
      <c r="M126" s="131"/>
      <c r="N126" s="126"/>
      <c r="O126" s="129"/>
      <c r="P126" s="129">
        <v>804626.26999999944</v>
      </c>
      <c r="Q126" s="129"/>
      <c r="R126" s="129"/>
      <c r="S126" s="129"/>
      <c r="T126" s="129"/>
      <c r="U126" s="123" t="s">
        <v>921</v>
      </c>
      <c r="V126" s="123" t="s">
        <v>643</v>
      </c>
      <c r="W126" s="123" t="s">
        <v>708</v>
      </c>
    </row>
    <row r="127" spans="1:23" ht="12.75" customHeight="1">
      <c r="A127" s="125" t="s">
        <v>290</v>
      </c>
      <c r="B127" s="125">
        <v>2008</v>
      </c>
      <c r="C127" s="124" t="s">
        <v>744</v>
      </c>
      <c r="D127" s="125">
        <v>109</v>
      </c>
      <c r="E127" s="125">
        <v>10133</v>
      </c>
      <c r="F127" s="125" t="s">
        <v>168</v>
      </c>
      <c r="G127" s="124" t="s">
        <v>916</v>
      </c>
      <c r="H127" s="124" t="s">
        <v>922</v>
      </c>
      <c r="I127" s="125" t="s">
        <v>918</v>
      </c>
      <c r="J127" s="127" t="s">
        <v>923</v>
      </c>
      <c r="K127" s="127"/>
      <c r="L127" s="128"/>
      <c r="M127" s="131"/>
      <c r="N127" s="126">
        <v>39482</v>
      </c>
      <c r="O127" s="129">
        <v>2061620</v>
      </c>
      <c r="P127" s="129">
        <v>2059650.84</v>
      </c>
      <c r="Q127" s="129"/>
      <c r="R127" s="129"/>
      <c r="S127" s="129"/>
      <c r="T127" s="129"/>
      <c r="U127" s="123"/>
      <c r="V127" s="123" t="s">
        <v>643</v>
      </c>
      <c r="W127" s="123" t="s">
        <v>708</v>
      </c>
    </row>
    <row r="128" spans="1:23" ht="12.75" customHeight="1">
      <c r="A128" s="125" t="s">
        <v>290</v>
      </c>
      <c r="B128" s="125">
        <v>2008</v>
      </c>
      <c r="C128" s="124" t="s">
        <v>744</v>
      </c>
      <c r="D128" s="125">
        <v>109</v>
      </c>
      <c r="E128" s="125">
        <v>10133</v>
      </c>
      <c r="F128" s="125" t="s">
        <v>168</v>
      </c>
      <c r="G128" s="124" t="s">
        <v>916</v>
      </c>
      <c r="H128" s="124" t="s">
        <v>922</v>
      </c>
      <c r="I128" s="125" t="s">
        <v>918</v>
      </c>
      <c r="J128" s="127" t="s">
        <v>924</v>
      </c>
      <c r="K128" s="127"/>
      <c r="L128" s="128"/>
      <c r="M128" s="131"/>
      <c r="N128" s="126"/>
      <c r="O128" s="129"/>
      <c r="P128" s="129">
        <v>1071631.7200000007</v>
      </c>
      <c r="Q128" s="129"/>
      <c r="R128" s="129"/>
      <c r="S128" s="129"/>
      <c r="T128" s="129"/>
      <c r="U128" s="123" t="s">
        <v>925</v>
      </c>
      <c r="V128" s="123" t="s">
        <v>643</v>
      </c>
      <c r="W128" s="123" t="s">
        <v>708</v>
      </c>
    </row>
    <row r="129" spans="1:23" ht="12.75" customHeight="1">
      <c r="A129" s="125" t="s">
        <v>290</v>
      </c>
      <c r="B129" s="125">
        <v>2008</v>
      </c>
      <c r="C129" s="124" t="s">
        <v>744</v>
      </c>
      <c r="D129" s="125">
        <v>109</v>
      </c>
      <c r="E129" s="125">
        <v>10133</v>
      </c>
      <c r="F129" s="125" t="s">
        <v>168</v>
      </c>
      <c r="G129" s="124" t="s">
        <v>916</v>
      </c>
      <c r="H129" s="124" t="s">
        <v>926</v>
      </c>
      <c r="I129" s="125" t="s">
        <v>918</v>
      </c>
      <c r="J129" s="127" t="s">
        <v>927</v>
      </c>
      <c r="K129" s="127"/>
      <c r="L129" s="128"/>
      <c r="M129" s="131"/>
      <c r="N129" s="126">
        <v>39549</v>
      </c>
      <c r="O129" s="129">
        <v>2723708</v>
      </c>
      <c r="P129" s="129">
        <v>2757834.1800000016</v>
      </c>
      <c r="Q129" s="129"/>
      <c r="R129" s="129"/>
      <c r="S129" s="129"/>
      <c r="T129" s="129"/>
      <c r="U129" s="123"/>
      <c r="V129" s="123" t="s">
        <v>643</v>
      </c>
      <c r="W129" s="123" t="s">
        <v>708</v>
      </c>
    </row>
    <row r="130" spans="1:23" ht="12.75" customHeight="1">
      <c r="A130" s="125" t="s">
        <v>290</v>
      </c>
      <c r="B130" s="125">
        <v>2008</v>
      </c>
      <c r="C130" s="124" t="s">
        <v>744</v>
      </c>
      <c r="D130" s="125">
        <v>109</v>
      </c>
      <c r="E130" s="125">
        <v>10133</v>
      </c>
      <c r="F130" s="125" t="s">
        <v>168</v>
      </c>
      <c r="G130" s="124" t="s">
        <v>916</v>
      </c>
      <c r="H130" s="124" t="s">
        <v>926</v>
      </c>
      <c r="I130" s="125" t="s">
        <v>918</v>
      </c>
      <c r="J130" s="127" t="s">
        <v>928</v>
      </c>
      <c r="K130" s="127"/>
      <c r="L130" s="128"/>
      <c r="M130" s="131"/>
      <c r="N130" s="126"/>
      <c r="O130" s="129"/>
      <c r="P130" s="129">
        <v>1372657.47</v>
      </c>
      <c r="Q130" s="129"/>
      <c r="R130" s="129"/>
      <c r="S130" s="129"/>
      <c r="T130" s="129"/>
      <c r="U130" s="123" t="s">
        <v>929</v>
      </c>
      <c r="V130" s="123" t="s">
        <v>643</v>
      </c>
      <c r="W130" s="123" t="s">
        <v>708</v>
      </c>
    </row>
    <row r="131" spans="1:23" s="152" customFormat="1" ht="12.75" customHeight="1">
      <c r="A131" s="125" t="s">
        <v>290</v>
      </c>
      <c r="B131" s="125">
        <v>2007</v>
      </c>
      <c r="C131" s="124" t="s">
        <v>744</v>
      </c>
      <c r="D131" s="125">
        <v>109</v>
      </c>
      <c r="E131" s="125">
        <v>10133</v>
      </c>
      <c r="F131" s="125" t="s">
        <v>168</v>
      </c>
      <c r="G131" s="124" t="s">
        <v>916</v>
      </c>
      <c r="H131" s="124" t="s">
        <v>930</v>
      </c>
      <c r="I131" s="125" t="s">
        <v>918</v>
      </c>
      <c r="J131" s="127" t="s">
        <v>931</v>
      </c>
      <c r="K131" s="127"/>
      <c r="L131" s="128"/>
      <c r="M131" s="131"/>
      <c r="N131" s="126">
        <v>39435</v>
      </c>
      <c r="O131" s="129">
        <v>4653412</v>
      </c>
      <c r="P131" s="129">
        <v>4653954.09</v>
      </c>
      <c r="Q131" s="129"/>
      <c r="R131" s="129"/>
      <c r="S131" s="129"/>
      <c r="T131" s="129"/>
      <c r="U131" s="143" t="s">
        <v>765</v>
      </c>
      <c r="V131" s="123" t="s">
        <v>643</v>
      </c>
      <c r="W131" s="123" t="s">
        <v>708</v>
      </c>
    </row>
    <row r="132" spans="1:23" s="152" customFormat="1" ht="12.75" customHeight="1">
      <c r="A132" s="125" t="s">
        <v>290</v>
      </c>
      <c r="B132" s="125">
        <v>2008</v>
      </c>
      <c r="C132" s="124" t="s">
        <v>744</v>
      </c>
      <c r="D132" s="125">
        <v>109</v>
      </c>
      <c r="E132" s="125">
        <v>10133</v>
      </c>
      <c r="F132" s="125" t="s">
        <v>168</v>
      </c>
      <c r="G132" s="124" t="s">
        <v>916</v>
      </c>
      <c r="H132" s="124" t="s">
        <v>932</v>
      </c>
      <c r="I132" s="125" t="s">
        <v>918</v>
      </c>
      <c r="J132" s="127" t="s">
        <v>933</v>
      </c>
      <c r="K132" s="127"/>
      <c r="L132" s="128"/>
      <c r="M132" s="131"/>
      <c r="N132" s="126">
        <v>39598</v>
      </c>
      <c r="O132" s="129">
        <v>4638902</v>
      </c>
      <c r="P132" s="129">
        <v>4639692.82</v>
      </c>
      <c r="Q132" s="129"/>
      <c r="R132" s="129"/>
      <c r="S132" s="129"/>
      <c r="T132" s="129"/>
      <c r="U132" s="143" t="s">
        <v>765</v>
      </c>
      <c r="V132" s="123" t="s">
        <v>643</v>
      </c>
      <c r="W132" s="123" t="s">
        <v>708</v>
      </c>
    </row>
    <row r="133" spans="1:23" ht="12.75" customHeight="1">
      <c r="A133" s="125" t="s">
        <v>290</v>
      </c>
      <c r="B133" s="125">
        <v>2008</v>
      </c>
      <c r="C133" s="124" t="s">
        <v>744</v>
      </c>
      <c r="D133" s="125">
        <v>109</v>
      </c>
      <c r="E133" s="125">
        <v>10133</v>
      </c>
      <c r="F133" s="125" t="s">
        <v>168</v>
      </c>
      <c r="G133" s="124" t="s">
        <v>916</v>
      </c>
      <c r="H133" s="149" t="s">
        <v>934</v>
      </c>
      <c r="I133" s="125" t="s">
        <v>918</v>
      </c>
      <c r="J133" s="127" t="s">
        <v>935</v>
      </c>
      <c r="K133" s="127"/>
      <c r="L133" s="128"/>
      <c r="M133" s="131"/>
      <c r="N133" s="126">
        <v>39649</v>
      </c>
      <c r="O133" s="129">
        <v>1316004</v>
      </c>
      <c r="P133" s="129">
        <v>0</v>
      </c>
      <c r="Q133" s="129"/>
      <c r="R133" s="129"/>
      <c r="S133" s="129"/>
      <c r="T133" s="129"/>
      <c r="U133" s="143" t="s">
        <v>765</v>
      </c>
      <c r="V133" s="123" t="s">
        <v>643</v>
      </c>
      <c r="W133" s="123" t="s">
        <v>708</v>
      </c>
    </row>
    <row r="134" spans="1:23" ht="12.75" customHeight="1">
      <c r="A134" s="125" t="s">
        <v>290</v>
      </c>
      <c r="B134" s="125">
        <v>2008</v>
      </c>
      <c r="C134" s="124" t="s">
        <v>744</v>
      </c>
      <c r="D134" s="140">
        <v>115</v>
      </c>
      <c r="E134" s="140">
        <v>10145</v>
      </c>
      <c r="F134" s="125" t="s">
        <v>167</v>
      </c>
      <c r="G134" s="124" t="s">
        <v>936</v>
      </c>
      <c r="H134" s="124" t="s">
        <v>937</v>
      </c>
      <c r="I134" s="125" t="s">
        <v>938</v>
      </c>
      <c r="J134" s="127" t="s">
        <v>939</v>
      </c>
      <c r="K134" s="127"/>
      <c r="L134" s="128"/>
      <c r="M134" s="131"/>
      <c r="N134" s="126">
        <v>39511</v>
      </c>
      <c r="O134" s="129">
        <v>1052264</v>
      </c>
      <c r="P134" s="129">
        <v>1051939.73</v>
      </c>
      <c r="Q134" s="129"/>
      <c r="R134" s="129"/>
      <c r="S134" s="129"/>
      <c r="T134" s="129"/>
      <c r="U134" s="123"/>
      <c r="V134" s="123" t="s">
        <v>643</v>
      </c>
      <c r="W134" s="123" t="s">
        <v>708</v>
      </c>
    </row>
    <row r="135" spans="1:23" ht="12.75" customHeight="1">
      <c r="A135" s="125" t="s">
        <v>290</v>
      </c>
      <c r="B135" s="125">
        <v>2008</v>
      </c>
      <c r="C135" s="124" t="s">
        <v>744</v>
      </c>
      <c r="D135" s="140">
        <v>115</v>
      </c>
      <c r="E135" s="140">
        <v>10145</v>
      </c>
      <c r="F135" s="125" t="s">
        <v>167</v>
      </c>
      <c r="G135" s="124" t="s">
        <v>936</v>
      </c>
      <c r="H135" s="124" t="s">
        <v>937</v>
      </c>
      <c r="I135" s="125" t="s">
        <v>938</v>
      </c>
      <c r="J135" s="127" t="s">
        <v>940</v>
      </c>
      <c r="K135" s="127"/>
      <c r="L135" s="128"/>
      <c r="M135" s="131"/>
      <c r="N135" s="126"/>
      <c r="O135" s="129"/>
      <c r="P135" s="129">
        <v>540527.98</v>
      </c>
      <c r="Q135" s="129"/>
      <c r="R135" s="129"/>
      <c r="S135" s="129"/>
      <c r="T135" s="129"/>
      <c r="U135" s="123" t="s">
        <v>941</v>
      </c>
      <c r="V135" s="123" t="s">
        <v>643</v>
      </c>
      <c r="W135" s="123" t="s">
        <v>708</v>
      </c>
    </row>
    <row r="136" spans="1:23" ht="12.75" customHeight="1">
      <c r="A136" s="125" t="s">
        <v>290</v>
      </c>
      <c r="B136" s="125">
        <v>2008</v>
      </c>
      <c r="C136" s="124" t="s">
        <v>744</v>
      </c>
      <c r="D136" s="140">
        <v>115</v>
      </c>
      <c r="E136" s="169">
        <v>10146</v>
      </c>
      <c r="F136" s="125" t="s">
        <v>167</v>
      </c>
      <c r="G136" s="124" t="s">
        <v>936</v>
      </c>
      <c r="H136" s="124" t="s">
        <v>942</v>
      </c>
      <c r="I136" s="125" t="s">
        <v>938</v>
      </c>
      <c r="J136" s="127" t="s">
        <v>943</v>
      </c>
      <c r="K136" s="127"/>
      <c r="L136" s="128"/>
      <c r="M136" s="131"/>
      <c r="N136" s="126">
        <v>39533</v>
      </c>
      <c r="O136" s="129">
        <v>527514</v>
      </c>
      <c r="P136" s="129">
        <v>526277.21</v>
      </c>
      <c r="Q136" s="129"/>
      <c r="R136" s="129"/>
      <c r="S136" s="129"/>
      <c r="T136" s="129"/>
      <c r="U136" s="123"/>
      <c r="V136" s="123" t="s">
        <v>643</v>
      </c>
      <c r="W136" s="123" t="s">
        <v>708</v>
      </c>
    </row>
    <row r="137" spans="1:23" ht="12.75" customHeight="1">
      <c r="A137" s="125" t="s">
        <v>290</v>
      </c>
      <c r="B137" s="125">
        <v>2008</v>
      </c>
      <c r="C137" s="124" t="s">
        <v>744</v>
      </c>
      <c r="D137" s="140">
        <v>115</v>
      </c>
      <c r="E137" s="169">
        <v>10146</v>
      </c>
      <c r="F137" s="125" t="s">
        <v>167</v>
      </c>
      <c r="G137" s="124" t="s">
        <v>936</v>
      </c>
      <c r="H137" s="124" t="s">
        <v>942</v>
      </c>
      <c r="I137" s="125" t="s">
        <v>938</v>
      </c>
      <c r="J137" s="127" t="s">
        <v>944</v>
      </c>
      <c r="K137" s="127"/>
      <c r="L137" s="128"/>
      <c r="M137" s="131"/>
      <c r="N137" s="126"/>
      <c r="O137" s="129"/>
      <c r="P137" s="129">
        <v>270388.25</v>
      </c>
      <c r="Q137" s="129"/>
      <c r="R137" s="129"/>
      <c r="S137" s="129"/>
      <c r="T137" s="129"/>
      <c r="U137" s="123" t="s">
        <v>945</v>
      </c>
      <c r="V137" s="123" t="s">
        <v>643</v>
      </c>
      <c r="W137" s="123" t="s">
        <v>708</v>
      </c>
    </row>
    <row r="138" spans="1:23" ht="12.75" customHeight="1">
      <c r="A138" s="125" t="s">
        <v>290</v>
      </c>
      <c r="B138" s="125">
        <v>2008</v>
      </c>
      <c r="C138" s="124" t="s">
        <v>744</v>
      </c>
      <c r="D138" s="140">
        <v>115</v>
      </c>
      <c r="E138" s="169">
        <v>10146</v>
      </c>
      <c r="F138" s="125" t="s">
        <v>167</v>
      </c>
      <c r="G138" s="124" t="s">
        <v>936</v>
      </c>
      <c r="H138" s="124" t="s">
        <v>946</v>
      </c>
      <c r="I138" s="125" t="s">
        <v>938</v>
      </c>
      <c r="J138" s="127" t="s">
        <v>947</v>
      </c>
      <c r="K138" s="127"/>
      <c r="L138" s="128"/>
      <c r="M138" s="131"/>
      <c r="N138" s="126">
        <v>39561</v>
      </c>
      <c r="O138" s="129">
        <v>238882</v>
      </c>
      <c r="P138" s="129">
        <v>238617.61999999997</v>
      </c>
      <c r="Q138" s="129"/>
      <c r="R138" s="129"/>
      <c r="S138" s="129"/>
      <c r="T138" s="129"/>
      <c r="U138" s="123"/>
      <c r="V138" s="123" t="s">
        <v>643</v>
      </c>
      <c r="W138" s="123" t="s">
        <v>708</v>
      </c>
    </row>
    <row r="139" spans="1:23" s="138" customFormat="1" ht="12.75" customHeight="1">
      <c r="A139" s="125" t="s">
        <v>290</v>
      </c>
      <c r="B139" s="125">
        <v>2008</v>
      </c>
      <c r="C139" s="124" t="s">
        <v>744</v>
      </c>
      <c r="D139" s="140">
        <v>115</v>
      </c>
      <c r="E139" s="169">
        <v>10146</v>
      </c>
      <c r="F139" s="125" t="s">
        <v>167</v>
      </c>
      <c r="G139" s="124" t="s">
        <v>936</v>
      </c>
      <c r="H139" s="124" t="s">
        <v>946</v>
      </c>
      <c r="I139" s="125" t="s">
        <v>938</v>
      </c>
      <c r="J139" s="127" t="s">
        <v>948</v>
      </c>
      <c r="K139" s="127"/>
      <c r="L139" s="128"/>
      <c r="M139" s="131"/>
      <c r="N139" s="126"/>
      <c r="O139" s="129"/>
      <c r="P139" s="129">
        <v>122596.03</v>
      </c>
      <c r="Q139" s="129"/>
      <c r="R139" s="129"/>
      <c r="S139" s="129"/>
      <c r="T139" s="129"/>
      <c r="U139" s="123" t="s">
        <v>949</v>
      </c>
      <c r="V139" s="123" t="s">
        <v>643</v>
      </c>
      <c r="W139" s="123" t="s">
        <v>708</v>
      </c>
    </row>
    <row r="140" spans="1:23" ht="12.75" customHeight="1">
      <c r="A140" s="125" t="s">
        <v>290</v>
      </c>
      <c r="B140" s="125">
        <v>2008</v>
      </c>
      <c r="C140" s="124" t="s">
        <v>744</v>
      </c>
      <c r="D140" s="140">
        <v>115</v>
      </c>
      <c r="E140" s="140">
        <v>10145</v>
      </c>
      <c r="F140" s="125" t="s">
        <v>167</v>
      </c>
      <c r="G140" s="124" t="s">
        <v>936</v>
      </c>
      <c r="H140" s="124" t="s">
        <v>950</v>
      </c>
      <c r="I140" s="125" t="s">
        <v>938</v>
      </c>
      <c r="J140" s="127" t="s">
        <v>951</v>
      </c>
      <c r="K140" s="127"/>
      <c r="L140" s="128"/>
      <c r="M140" s="131"/>
      <c r="N140" s="126">
        <v>39511</v>
      </c>
      <c r="O140" s="129">
        <v>46272</v>
      </c>
      <c r="P140" s="129">
        <v>46271.41</v>
      </c>
      <c r="Q140" s="129"/>
      <c r="R140" s="129"/>
      <c r="S140" s="129"/>
      <c r="T140" s="129"/>
      <c r="U140" s="123"/>
      <c r="V140" s="123" t="s">
        <v>643</v>
      </c>
      <c r="W140" s="123" t="s">
        <v>708</v>
      </c>
    </row>
    <row r="141" spans="1:23" ht="12.75" customHeight="1">
      <c r="A141" s="125" t="s">
        <v>290</v>
      </c>
      <c r="B141" s="125">
        <v>2008</v>
      </c>
      <c r="C141" s="124" t="s">
        <v>744</v>
      </c>
      <c r="D141" s="140">
        <v>115</v>
      </c>
      <c r="E141" s="140">
        <v>10145</v>
      </c>
      <c r="F141" s="125" t="s">
        <v>167</v>
      </c>
      <c r="G141" s="124" t="s">
        <v>936</v>
      </c>
      <c r="H141" s="124" t="s">
        <v>950</v>
      </c>
      <c r="I141" s="125" t="s">
        <v>938</v>
      </c>
      <c r="J141" s="127" t="s">
        <v>952</v>
      </c>
      <c r="K141" s="127"/>
      <c r="L141" s="128"/>
      <c r="M141" s="131"/>
      <c r="N141" s="126"/>
      <c r="O141" s="129"/>
      <c r="P141" s="129">
        <v>23709.59</v>
      </c>
      <c r="Q141" s="129"/>
      <c r="R141" s="129"/>
      <c r="S141" s="129"/>
      <c r="T141" s="129"/>
      <c r="U141" s="123" t="s">
        <v>953</v>
      </c>
      <c r="V141" s="123" t="s">
        <v>643</v>
      </c>
      <c r="W141" s="123" t="s">
        <v>708</v>
      </c>
    </row>
    <row r="142" spans="1:23" s="92" customFormat="1" ht="12.75" customHeight="1">
      <c r="A142" s="82" t="s">
        <v>290</v>
      </c>
      <c r="B142" s="82"/>
      <c r="C142" s="83" t="s">
        <v>329</v>
      </c>
      <c r="D142" s="82">
        <v>641</v>
      </c>
      <c r="E142" s="82">
        <v>10842</v>
      </c>
      <c r="F142" s="82" t="s">
        <v>101</v>
      </c>
      <c r="G142" s="84" t="s">
        <v>102</v>
      </c>
      <c r="H142" s="84" t="s">
        <v>100</v>
      </c>
      <c r="I142" s="82" t="s">
        <v>43</v>
      </c>
      <c r="J142" s="85" t="s">
        <v>43</v>
      </c>
      <c r="K142" s="86"/>
      <c r="L142" s="87" t="s">
        <v>43</v>
      </c>
      <c r="M142" s="88"/>
      <c r="N142" s="89"/>
      <c r="O142" s="90"/>
      <c r="P142" s="90"/>
      <c r="Q142" s="90"/>
      <c r="R142" s="90"/>
      <c r="S142" s="90"/>
      <c r="T142" s="90"/>
      <c r="U142" s="91" t="s">
        <v>318</v>
      </c>
      <c r="V142" s="91"/>
      <c r="W142" s="91"/>
    </row>
    <row r="143" spans="1:23" ht="12.75" customHeight="1">
      <c r="A143" s="125" t="s">
        <v>305</v>
      </c>
      <c r="B143" s="123"/>
      <c r="C143" s="124" t="s">
        <v>319</v>
      </c>
      <c r="D143" s="125">
        <v>649</v>
      </c>
      <c r="E143" s="125">
        <v>10853</v>
      </c>
      <c r="F143" s="125" t="s">
        <v>53</v>
      </c>
      <c r="G143" s="124" t="s">
        <v>372</v>
      </c>
      <c r="H143" s="123" t="s">
        <v>373</v>
      </c>
      <c r="I143" s="125" t="s">
        <v>374</v>
      </c>
      <c r="J143" s="134" t="s">
        <v>375</v>
      </c>
      <c r="K143" s="170"/>
      <c r="L143" s="125"/>
      <c r="M143" s="124" t="s">
        <v>376</v>
      </c>
      <c r="N143" s="126">
        <v>41791</v>
      </c>
      <c r="O143" s="129">
        <v>2295000</v>
      </c>
      <c r="P143" s="123"/>
      <c r="Q143" s="123"/>
      <c r="R143" s="123"/>
      <c r="S143" s="123"/>
      <c r="T143" s="129">
        <v>2246628.5699999998</v>
      </c>
      <c r="U143" s="123"/>
      <c r="V143" s="123" t="s">
        <v>361</v>
      </c>
      <c r="W143" s="123"/>
    </row>
    <row r="144" spans="1:23" ht="12.75" customHeight="1">
      <c r="A144" s="97" t="s">
        <v>305</v>
      </c>
      <c r="B144" s="97"/>
      <c r="C144" s="98" t="s">
        <v>377</v>
      </c>
      <c r="D144" s="97">
        <v>657</v>
      </c>
      <c r="E144" s="97">
        <v>10862</v>
      </c>
      <c r="F144" s="97" t="s">
        <v>37</v>
      </c>
      <c r="G144" s="99" t="s">
        <v>378</v>
      </c>
      <c r="H144" s="99" t="s">
        <v>379</v>
      </c>
      <c r="I144" s="97" t="s">
        <v>380</v>
      </c>
      <c r="J144" s="86" t="s">
        <v>43</v>
      </c>
      <c r="K144" s="86"/>
      <c r="L144" s="100" t="s">
        <v>43</v>
      </c>
      <c r="M144" s="101"/>
      <c r="N144" s="102"/>
      <c r="O144" s="103"/>
      <c r="P144" s="103"/>
      <c r="Q144" s="103"/>
      <c r="R144" s="103"/>
      <c r="S144" s="103"/>
      <c r="T144" s="103"/>
      <c r="U144" s="104" t="s">
        <v>381</v>
      </c>
      <c r="V144" s="104"/>
      <c r="W144" s="104"/>
    </row>
    <row r="145" spans="1:23" ht="12.75" customHeight="1">
      <c r="A145" s="125" t="s">
        <v>290</v>
      </c>
      <c r="B145" s="125">
        <v>2007</v>
      </c>
      <c r="C145" s="124" t="s">
        <v>744</v>
      </c>
      <c r="D145" s="125">
        <v>41</v>
      </c>
      <c r="E145" s="125">
        <v>10045</v>
      </c>
      <c r="F145" s="125" t="s">
        <v>163</v>
      </c>
      <c r="G145" s="124" t="s">
        <v>954</v>
      </c>
      <c r="H145" s="124" t="s">
        <v>955</v>
      </c>
      <c r="I145" s="125" t="s">
        <v>956</v>
      </c>
      <c r="J145" s="127" t="s">
        <v>957</v>
      </c>
      <c r="K145" s="127"/>
      <c r="L145" s="128" t="s">
        <v>958</v>
      </c>
      <c r="M145" s="131">
        <v>24226</v>
      </c>
      <c r="N145" s="126">
        <v>39265</v>
      </c>
      <c r="O145" s="129">
        <v>72374</v>
      </c>
      <c r="P145" s="129">
        <v>72373</v>
      </c>
      <c r="Q145" s="129"/>
      <c r="R145" s="129"/>
      <c r="S145" s="129"/>
      <c r="T145" s="129"/>
      <c r="U145" s="123" t="s">
        <v>959</v>
      </c>
      <c r="V145" s="123" t="s">
        <v>643</v>
      </c>
      <c r="W145" s="123" t="s">
        <v>958</v>
      </c>
    </row>
    <row r="146" spans="1:23" ht="12.75" customHeight="1">
      <c r="A146" s="125" t="s">
        <v>290</v>
      </c>
      <c r="B146" s="125">
        <v>2007</v>
      </c>
      <c r="C146" s="124" t="s">
        <v>744</v>
      </c>
      <c r="D146" s="125">
        <v>41</v>
      </c>
      <c r="E146" s="125">
        <v>10045</v>
      </c>
      <c r="F146" s="125" t="s">
        <v>163</v>
      </c>
      <c r="G146" s="124" t="s">
        <v>954</v>
      </c>
      <c r="H146" s="124" t="s">
        <v>955</v>
      </c>
      <c r="I146" s="125" t="s">
        <v>956</v>
      </c>
      <c r="J146" s="127" t="s">
        <v>960</v>
      </c>
      <c r="K146" s="127"/>
      <c r="L146" s="128" t="s">
        <v>961</v>
      </c>
      <c r="M146" s="131"/>
      <c r="N146" s="126"/>
      <c r="O146" s="129"/>
      <c r="P146" s="129">
        <v>35784</v>
      </c>
      <c r="Q146" s="129"/>
      <c r="R146" s="129"/>
      <c r="S146" s="129"/>
      <c r="T146" s="129"/>
      <c r="U146" s="123" t="s">
        <v>962</v>
      </c>
      <c r="V146" s="123" t="s">
        <v>643</v>
      </c>
      <c r="W146" s="123" t="s">
        <v>708</v>
      </c>
    </row>
    <row r="147" spans="1:23" ht="12.75" customHeight="1">
      <c r="A147" s="125" t="s">
        <v>290</v>
      </c>
      <c r="B147" s="125">
        <v>2007</v>
      </c>
      <c r="C147" s="124" t="s">
        <v>744</v>
      </c>
      <c r="D147" s="125">
        <v>44</v>
      </c>
      <c r="E147" s="125">
        <v>10048</v>
      </c>
      <c r="F147" s="125" t="s">
        <v>163</v>
      </c>
      <c r="G147" s="124" t="s">
        <v>954</v>
      </c>
      <c r="H147" s="124" t="s">
        <v>963</v>
      </c>
      <c r="I147" s="125" t="s">
        <v>956</v>
      </c>
      <c r="J147" s="127" t="s">
        <v>964</v>
      </c>
      <c r="K147" s="127"/>
      <c r="L147" s="128" t="s">
        <v>965</v>
      </c>
      <c r="M147" s="131">
        <v>18645</v>
      </c>
      <c r="N147" s="126">
        <v>39265</v>
      </c>
      <c r="O147" s="129">
        <v>51674</v>
      </c>
      <c r="P147" s="129">
        <v>51674</v>
      </c>
      <c r="Q147" s="129"/>
      <c r="R147" s="129"/>
      <c r="S147" s="129"/>
      <c r="T147" s="129"/>
      <c r="U147" s="123" t="s">
        <v>966</v>
      </c>
      <c r="V147" s="123" t="s">
        <v>643</v>
      </c>
      <c r="W147" s="123" t="s">
        <v>965</v>
      </c>
    </row>
    <row r="148" spans="1:23" ht="12.75" customHeight="1">
      <c r="A148" s="125" t="s">
        <v>290</v>
      </c>
      <c r="B148" s="125">
        <v>2007</v>
      </c>
      <c r="C148" s="124" t="s">
        <v>744</v>
      </c>
      <c r="D148" s="125">
        <v>44</v>
      </c>
      <c r="E148" s="125">
        <v>10048</v>
      </c>
      <c r="F148" s="125" t="s">
        <v>163</v>
      </c>
      <c r="G148" s="124" t="s">
        <v>954</v>
      </c>
      <c r="H148" s="124" t="s">
        <v>963</v>
      </c>
      <c r="I148" s="125" t="s">
        <v>956</v>
      </c>
      <c r="J148" s="127" t="s">
        <v>967</v>
      </c>
      <c r="K148" s="127"/>
      <c r="L148" s="128" t="s">
        <v>968</v>
      </c>
      <c r="M148" s="131"/>
      <c r="N148" s="126"/>
      <c r="O148" s="129"/>
      <c r="P148" s="129">
        <v>25416</v>
      </c>
      <c r="Q148" s="129"/>
      <c r="R148" s="129"/>
      <c r="S148" s="129"/>
      <c r="T148" s="129"/>
      <c r="U148" s="123" t="s">
        <v>969</v>
      </c>
      <c r="V148" s="123" t="s">
        <v>643</v>
      </c>
      <c r="W148" s="123" t="s">
        <v>708</v>
      </c>
    </row>
    <row r="149" spans="1:23" ht="12.75" customHeight="1">
      <c r="A149" s="171" t="s">
        <v>290</v>
      </c>
      <c r="B149" s="171">
        <v>2007</v>
      </c>
      <c r="C149" s="172" t="s">
        <v>744</v>
      </c>
      <c r="D149" s="171">
        <v>5</v>
      </c>
      <c r="E149" s="171">
        <v>10005</v>
      </c>
      <c r="F149" s="171" t="s">
        <v>162</v>
      </c>
      <c r="G149" s="172" t="s">
        <v>970</v>
      </c>
      <c r="H149" s="172" t="s">
        <v>971</v>
      </c>
      <c r="I149" s="171" t="s">
        <v>972</v>
      </c>
      <c r="J149" s="173" t="s">
        <v>973</v>
      </c>
      <c r="K149" s="173"/>
      <c r="L149" s="174"/>
      <c r="M149" s="175"/>
      <c r="N149" s="176"/>
      <c r="O149" s="177"/>
      <c r="P149" s="177"/>
      <c r="Q149" s="177"/>
      <c r="R149" s="177"/>
      <c r="S149" s="177"/>
      <c r="T149" s="177"/>
      <c r="U149" s="178" t="s">
        <v>974</v>
      </c>
      <c r="V149" s="178" t="s">
        <v>643</v>
      </c>
      <c r="W149" s="178" t="s">
        <v>708</v>
      </c>
    </row>
    <row r="150" spans="1:23" ht="12.75" customHeight="1">
      <c r="A150" s="125" t="s">
        <v>290</v>
      </c>
      <c r="B150" s="125">
        <v>2007</v>
      </c>
      <c r="C150" s="124" t="s">
        <v>744</v>
      </c>
      <c r="D150" s="125">
        <v>7</v>
      </c>
      <c r="E150" s="125">
        <v>10007</v>
      </c>
      <c r="F150" s="125" t="s">
        <v>162</v>
      </c>
      <c r="G150" s="124" t="s">
        <v>970</v>
      </c>
      <c r="H150" s="124" t="s">
        <v>975</v>
      </c>
      <c r="I150" s="125" t="s">
        <v>972</v>
      </c>
      <c r="J150" s="127" t="s">
        <v>973</v>
      </c>
      <c r="K150" s="127"/>
      <c r="L150" s="128" t="s">
        <v>976</v>
      </c>
      <c r="M150" s="131"/>
      <c r="N150" s="126">
        <v>38812</v>
      </c>
      <c r="O150" s="129">
        <v>3884544</v>
      </c>
      <c r="P150" s="129">
        <v>3884541.7399999993</v>
      </c>
      <c r="Q150" s="129"/>
      <c r="R150" s="129"/>
      <c r="S150" s="129"/>
      <c r="T150" s="129"/>
      <c r="U150" s="123"/>
      <c r="V150" s="123" t="s">
        <v>643</v>
      </c>
      <c r="W150" s="123" t="s">
        <v>708</v>
      </c>
    </row>
    <row r="151" spans="1:23" ht="12.75" customHeight="1">
      <c r="A151" s="179" t="s">
        <v>290</v>
      </c>
      <c r="B151" s="179">
        <v>2007</v>
      </c>
      <c r="C151" s="180" t="s">
        <v>744</v>
      </c>
      <c r="D151" s="179">
        <v>7</v>
      </c>
      <c r="E151" s="179">
        <v>10007</v>
      </c>
      <c r="F151" s="179" t="s">
        <v>162</v>
      </c>
      <c r="G151" s="180" t="s">
        <v>970</v>
      </c>
      <c r="H151" s="180" t="s">
        <v>975</v>
      </c>
      <c r="I151" s="179" t="s">
        <v>972</v>
      </c>
      <c r="J151" s="181" t="s">
        <v>977</v>
      </c>
      <c r="K151" s="181"/>
      <c r="L151" s="182" t="s">
        <v>978</v>
      </c>
      <c r="M151" s="183"/>
      <c r="N151" s="184">
        <v>38812</v>
      </c>
      <c r="O151" s="185">
        <v>0</v>
      </c>
      <c r="P151" s="186">
        <v>1847065.26</v>
      </c>
      <c r="Q151" s="186"/>
      <c r="R151" s="186"/>
      <c r="S151" s="186"/>
      <c r="T151" s="186"/>
      <c r="U151" s="187" t="s">
        <v>979</v>
      </c>
      <c r="V151" s="123" t="s">
        <v>643</v>
      </c>
      <c r="W151" s="187" t="s">
        <v>708</v>
      </c>
    </row>
    <row r="152" spans="1:23" ht="12.75" customHeight="1">
      <c r="A152" s="125" t="s">
        <v>290</v>
      </c>
      <c r="B152" s="125">
        <v>2007</v>
      </c>
      <c r="C152" s="130" t="s">
        <v>770</v>
      </c>
      <c r="D152" s="125">
        <v>48</v>
      </c>
      <c r="E152" s="125">
        <v>10065</v>
      </c>
      <c r="F152" s="125" t="s">
        <v>161</v>
      </c>
      <c r="G152" s="124" t="s">
        <v>980</v>
      </c>
      <c r="H152" s="124" t="s">
        <v>981</v>
      </c>
      <c r="I152" s="125" t="s">
        <v>982</v>
      </c>
      <c r="J152" s="127" t="s">
        <v>964</v>
      </c>
      <c r="K152" s="127"/>
      <c r="L152" s="128" t="s">
        <v>983</v>
      </c>
      <c r="M152" s="131">
        <v>25784</v>
      </c>
      <c r="N152" s="126">
        <v>39265</v>
      </c>
      <c r="O152" s="129">
        <v>54301</v>
      </c>
      <c r="P152" s="129">
        <v>54301</v>
      </c>
      <c r="Q152" s="129"/>
      <c r="R152" s="129"/>
      <c r="S152" s="129"/>
      <c r="T152" s="129"/>
      <c r="U152" s="123" t="s">
        <v>984</v>
      </c>
      <c r="V152" s="123" t="s">
        <v>643</v>
      </c>
      <c r="W152" s="123" t="s">
        <v>983</v>
      </c>
    </row>
    <row r="153" spans="1:23" ht="12.75" customHeight="1">
      <c r="A153" s="125" t="s">
        <v>290</v>
      </c>
      <c r="B153" s="125">
        <v>2007</v>
      </c>
      <c r="C153" s="130" t="s">
        <v>770</v>
      </c>
      <c r="D153" s="125">
        <v>48</v>
      </c>
      <c r="E153" s="125">
        <v>10065</v>
      </c>
      <c r="F153" s="125" t="s">
        <v>161</v>
      </c>
      <c r="G153" s="124" t="s">
        <v>980</v>
      </c>
      <c r="H153" s="124" t="s">
        <v>981</v>
      </c>
      <c r="I153" s="125" t="s">
        <v>982</v>
      </c>
      <c r="J153" s="127" t="s">
        <v>967</v>
      </c>
      <c r="K153" s="127"/>
      <c r="L153" s="128"/>
      <c r="M153" s="131"/>
      <c r="N153" s="126"/>
      <c r="O153" s="129"/>
      <c r="P153" s="129">
        <v>27400</v>
      </c>
      <c r="Q153" s="129"/>
      <c r="R153" s="129"/>
      <c r="S153" s="129"/>
      <c r="T153" s="129"/>
      <c r="U153" s="123" t="s">
        <v>985</v>
      </c>
      <c r="V153" s="123" t="s">
        <v>643</v>
      </c>
      <c r="W153" s="123" t="s">
        <v>708</v>
      </c>
    </row>
    <row r="154" spans="1:23" ht="12.75" customHeight="1">
      <c r="A154" s="125" t="s">
        <v>290</v>
      </c>
      <c r="B154" s="125">
        <v>2007</v>
      </c>
      <c r="C154" s="124" t="s">
        <v>744</v>
      </c>
      <c r="D154" s="125">
        <v>30000</v>
      </c>
      <c r="E154" s="125">
        <v>50000</v>
      </c>
      <c r="F154" s="125" t="s">
        <v>160</v>
      </c>
      <c r="G154" s="124" t="s">
        <v>986</v>
      </c>
      <c r="H154" s="124" t="s">
        <v>987</v>
      </c>
      <c r="I154" s="125" t="s">
        <v>988</v>
      </c>
      <c r="J154" s="127" t="s">
        <v>957</v>
      </c>
      <c r="K154" s="127"/>
      <c r="L154" s="128" t="s">
        <v>989</v>
      </c>
      <c r="M154" s="131" t="s">
        <v>990</v>
      </c>
      <c r="N154" s="126">
        <v>39265</v>
      </c>
      <c r="O154" s="129"/>
      <c r="P154" s="129">
        <v>247950</v>
      </c>
      <c r="Q154" s="129"/>
      <c r="R154" s="129"/>
      <c r="S154" s="129"/>
      <c r="T154" s="129"/>
      <c r="U154" s="123" t="s">
        <v>991</v>
      </c>
      <c r="V154" s="123" t="s">
        <v>643</v>
      </c>
      <c r="W154" s="123" t="s">
        <v>989</v>
      </c>
    </row>
    <row r="155" spans="1:23" ht="12.75" customHeight="1">
      <c r="A155" s="125" t="s">
        <v>290</v>
      </c>
      <c r="B155" s="125">
        <v>2007</v>
      </c>
      <c r="C155" s="124" t="s">
        <v>744</v>
      </c>
      <c r="D155" s="125">
        <v>30000</v>
      </c>
      <c r="E155" s="125">
        <v>50000</v>
      </c>
      <c r="F155" s="125" t="s">
        <v>160</v>
      </c>
      <c r="G155" s="124" t="s">
        <v>986</v>
      </c>
      <c r="H155" s="124" t="s">
        <v>987</v>
      </c>
      <c r="I155" s="125" t="s">
        <v>988</v>
      </c>
      <c r="J155" s="127" t="s">
        <v>960</v>
      </c>
      <c r="K155" s="127"/>
      <c r="L155" s="128"/>
      <c r="M155" s="131"/>
      <c r="N155" s="126"/>
      <c r="O155" s="129"/>
      <c r="P155" s="129">
        <v>124199</v>
      </c>
      <c r="Q155" s="129"/>
      <c r="R155" s="129"/>
      <c r="S155" s="129"/>
      <c r="T155" s="129"/>
      <c r="U155" s="123" t="s">
        <v>992</v>
      </c>
      <c r="V155" s="123" t="s">
        <v>643</v>
      </c>
      <c r="W155" s="123" t="s">
        <v>708</v>
      </c>
    </row>
    <row r="156" spans="1:23" ht="12.75" customHeight="1">
      <c r="A156" s="125" t="s">
        <v>290</v>
      </c>
      <c r="B156" s="125">
        <v>2008</v>
      </c>
      <c r="C156" s="124" t="s">
        <v>331</v>
      </c>
      <c r="D156" s="125">
        <v>227</v>
      </c>
      <c r="E156" s="125">
        <v>10291</v>
      </c>
      <c r="F156" s="125" t="s">
        <v>159</v>
      </c>
      <c r="G156" s="124" t="s">
        <v>993</v>
      </c>
      <c r="H156" s="124" t="s">
        <v>994</v>
      </c>
      <c r="I156" s="125" t="s">
        <v>995</v>
      </c>
      <c r="J156" s="127" t="s">
        <v>293</v>
      </c>
      <c r="K156" s="127"/>
      <c r="L156" s="128" t="s">
        <v>996</v>
      </c>
      <c r="M156" s="131" t="s">
        <v>997</v>
      </c>
      <c r="N156" s="144">
        <v>39813</v>
      </c>
      <c r="O156" s="129">
        <v>384008</v>
      </c>
      <c r="P156" s="129">
        <v>389325.92</v>
      </c>
      <c r="Q156" s="129"/>
      <c r="R156" s="129"/>
      <c r="S156" s="129"/>
      <c r="T156" s="129"/>
      <c r="U156" s="123" t="s">
        <v>915</v>
      </c>
      <c r="V156" s="123" t="s">
        <v>643</v>
      </c>
      <c r="W156" s="123" t="s">
        <v>996</v>
      </c>
    </row>
    <row r="157" spans="1:23" ht="12.75" customHeight="1">
      <c r="A157" s="125" t="s">
        <v>290</v>
      </c>
      <c r="B157" s="125">
        <v>2008</v>
      </c>
      <c r="C157" s="130" t="s">
        <v>998</v>
      </c>
      <c r="D157" s="125">
        <v>120</v>
      </c>
      <c r="E157" s="125">
        <v>10150</v>
      </c>
      <c r="F157" s="125" t="s">
        <v>158</v>
      </c>
      <c r="G157" s="124" t="s">
        <v>999</v>
      </c>
      <c r="H157" s="124" t="s">
        <v>1000</v>
      </c>
      <c r="I157" s="125" t="s">
        <v>1001</v>
      </c>
      <c r="J157" s="127" t="s">
        <v>1002</v>
      </c>
      <c r="K157" s="127"/>
      <c r="L157" s="128"/>
      <c r="M157" s="131"/>
      <c r="N157" s="144">
        <v>39600</v>
      </c>
      <c r="O157" s="129">
        <v>3274900</v>
      </c>
      <c r="P157" s="129">
        <v>1288031.8299999998</v>
      </c>
      <c r="Q157" s="129"/>
      <c r="R157" s="129"/>
      <c r="S157" s="129"/>
      <c r="T157" s="129"/>
      <c r="U157" s="123"/>
      <c r="V157" s="123" t="s">
        <v>643</v>
      </c>
      <c r="W157" s="123" t="s">
        <v>708</v>
      </c>
    </row>
    <row r="158" spans="1:23" ht="12.75" customHeight="1">
      <c r="A158" s="125" t="s">
        <v>290</v>
      </c>
      <c r="B158" s="125">
        <v>2008</v>
      </c>
      <c r="C158" s="130" t="s">
        <v>998</v>
      </c>
      <c r="D158" s="125">
        <v>120</v>
      </c>
      <c r="E158" s="125">
        <v>10150</v>
      </c>
      <c r="F158" s="125" t="s">
        <v>158</v>
      </c>
      <c r="G158" s="124" t="s">
        <v>999</v>
      </c>
      <c r="H158" s="124" t="s">
        <v>1000</v>
      </c>
      <c r="I158" s="125" t="s">
        <v>1001</v>
      </c>
      <c r="J158" s="127" t="s">
        <v>1003</v>
      </c>
      <c r="K158" s="127"/>
      <c r="L158" s="128"/>
      <c r="M158" s="131"/>
      <c r="N158" s="144"/>
      <c r="O158" s="129"/>
      <c r="P158" s="129">
        <v>661804.68000000005</v>
      </c>
      <c r="Q158" s="129"/>
      <c r="R158" s="129"/>
      <c r="S158" s="129"/>
      <c r="T158" s="129"/>
      <c r="U158" s="123" t="s">
        <v>1004</v>
      </c>
      <c r="V158" s="123" t="s">
        <v>643</v>
      </c>
      <c r="W158" s="123" t="s">
        <v>708</v>
      </c>
    </row>
    <row r="159" spans="1:23" ht="12.75" customHeight="1">
      <c r="A159" s="125" t="s">
        <v>290</v>
      </c>
      <c r="B159" s="125">
        <v>2008</v>
      </c>
      <c r="C159" s="124" t="s">
        <v>331</v>
      </c>
      <c r="D159" s="125">
        <v>113</v>
      </c>
      <c r="E159" s="125">
        <v>10143</v>
      </c>
      <c r="F159" s="125" t="s">
        <v>157</v>
      </c>
      <c r="G159" s="124" t="s">
        <v>1005</v>
      </c>
      <c r="H159" s="124" t="s">
        <v>1006</v>
      </c>
      <c r="I159" s="125" t="s">
        <v>1007</v>
      </c>
      <c r="J159" s="127" t="s">
        <v>1008</v>
      </c>
      <c r="K159" s="127"/>
      <c r="L159" s="128"/>
      <c r="M159" s="131"/>
      <c r="N159" s="144">
        <v>39577</v>
      </c>
      <c r="O159" s="129">
        <v>1871200</v>
      </c>
      <c r="P159" s="129">
        <v>1178692.8799999999</v>
      </c>
      <c r="Q159" s="129"/>
      <c r="R159" s="145"/>
      <c r="U159" s="123"/>
      <c r="V159" s="123" t="s">
        <v>643</v>
      </c>
      <c r="W159" s="123" t="s">
        <v>708</v>
      </c>
    </row>
    <row r="160" spans="1:23" ht="12.75" customHeight="1">
      <c r="A160" s="125" t="s">
        <v>290</v>
      </c>
      <c r="B160" s="125">
        <v>2008</v>
      </c>
      <c r="C160" s="124" t="s">
        <v>331</v>
      </c>
      <c r="D160" s="125">
        <v>113</v>
      </c>
      <c r="E160" s="125">
        <v>10143</v>
      </c>
      <c r="F160" s="125" t="s">
        <v>157</v>
      </c>
      <c r="G160" s="124" t="s">
        <v>1005</v>
      </c>
      <c r="H160" s="124" t="s">
        <v>1006</v>
      </c>
      <c r="I160" s="125" t="s">
        <v>1007</v>
      </c>
      <c r="J160" s="127" t="s">
        <v>1009</v>
      </c>
      <c r="K160" s="127"/>
      <c r="L160" s="128"/>
      <c r="M160" s="131"/>
      <c r="N160" s="144"/>
      <c r="O160" s="129"/>
      <c r="P160" s="129">
        <v>648047.30000000005</v>
      </c>
      <c r="Q160" s="129"/>
      <c r="R160" s="145"/>
      <c r="U160" s="123" t="s">
        <v>1010</v>
      </c>
      <c r="V160" s="123" t="s">
        <v>643</v>
      </c>
      <c r="W160" s="123" t="s">
        <v>708</v>
      </c>
    </row>
    <row r="161" spans="1:23" ht="12.75" customHeight="1">
      <c r="A161" s="125" t="s">
        <v>290</v>
      </c>
      <c r="B161" s="125">
        <v>2008</v>
      </c>
      <c r="C161" s="124" t="s">
        <v>331</v>
      </c>
      <c r="D161" s="125">
        <v>113</v>
      </c>
      <c r="E161" s="125">
        <v>10143</v>
      </c>
      <c r="F161" s="125" t="s">
        <v>157</v>
      </c>
      <c r="G161" s="124" t="s">
        <v>1005</v>
      </c>
      <c r="H161" s="124" t="s">
        <v>1011</v>
      </c>
      <c r="I161" s="125" t="s">
        <v>1007</v>
      </c>
      <c r="J161" s="127" t="s">
        <v>1012</v>
      </c>
      <c r="K161" s="127"/>
      <c r="L161" s="128"/>
      <c r="M161" s="131"/>
      <c r="N161" s="144">
        <v>39577</v>
      </c>
      <c r="O161" s="129">
        <v>3339500</v>
      </c>
      <c r="P161" s="129">
        <v>1701506.7599999995</v>
      </c>
      <c r="Q161" s="129"/>
      <c r="R161" s="129"/>
      <c r="S161" s="129"/>
      <c r="T161" s="129"/>
      <c r="U161" s="123"/>
      <c r="V161" s="123" t="s">
        <v>643</v>
      </c>
      <c r="W161" s="123" t="s">
        <v>708</v>
      </c>
    </row>
    <row r="162" spans="1:23" ht="12.75" customHeight="1">
      <c r="A162" s="125" t="s">
        <v>290</v>
      </c>
      <c r="B162" s="125">
        <v>2008</v>
      </c>
      <c r="C162" s="124" t="s">
        <v>331</v>
      </c>
      <c r="D162" s="125">
        <v>113</v>
      </c>
      <c r="E162" s="125">
        <v>10143</v>
      </c>
      <c r="F162" s="125" t="s">
        <v>157</v>
      </c>
      <c r="G162" s="124" t="s">
        <v>1005</v>
      </c>
      <c r="H162" s="124" t="s">
        <v>1011</v>
      </c>
      <c r="I162" s="125" t="s">
        <v>1007</v>
      </c>
      <c r="J162" s="127" t="s">
        <v>1013</v>
      </c>
      <c r="K162" s="127"/>
      <c r="L162" s="128"/>
      <c r="M162" s="131"/>
      <c r="N162" s="144"/>
      <c r="O162" s="129"/>
      <c r="P162" s="129">
        <v>874275.69000000018</v>
      </c>
      <c r="Q162" s="129"/>
      <c r="R162" s="129"/>
      <c r="S162" s="129"/>
      <c r="T162" s="129"/>
      <c r="U162" s="123" t="s">
        <v>1014</v>
      </c>
      <c r="V162" s="123" t="s">
        <v>643</v>
      </c>
      <c r="W162" s="123" t="s">
        <v>708</v>
      </c>
    </row>
    <row r="163" spans="1:23" ht="12.75" customHeight="1">
      <c r="A163" s="165" t="s">
        <v>290</v>
      </c>
      <c r="B163" s="165">
        <v>2008</v>
      </c>
      <c r="C163" s="166" t="s">
        <v>331</v>
      </c>
      <c r="D163" s="188">
        <v>113</v>
      </c>
      <c r="E163" s="165">
        <v>10143</v>
      </c>
      <c r="F163" s="165" t="s">
        <v>157</v>
      </c>
      <c r="G163" s="166" t="s">
        <v>1005</v>
      </c>
      <c r="H163" s="166" t="s">
        <v>1015</v>
      </c>
      <c r="I163" s="165" t="s">
        <v>1007</v>
      </c>
      <c r="J163" s="156" t="s">
        <v>1016</v>
      </c>
      <c r="K163" s="156"/>
      <c r="L163" s="157"/>
      <c r="M163" s="158"/>
      <c r="N163" s="159">
        <v>39567</v>
      </c>
      <c r="O163" s="160">
        <v>219100</v>
      </c>
      <c r="P163" s="160">
        <v>51292.270000000004</v>
      </c>
      <c r="Q163" s="160"/>
      <c r="R163" s="129"/>
      <c r="S163" s="189"/>
      <c r="T163" s="189"/>
      <c r="U163" s="147"/>
      <c r="V163" s="123" t="s">
        <v>643</v>
      </c>
      <c r="W163" s="161" t="s">
        <v>708</v>
      </c>
    </row>
    <row r="164" spans="1:23" s="123" customFormat="1">
      <c r="A164" s="125" t="s">
        <v>290</v>
      </c>
      <c r="B164" s="125">
        <v>2008</v>
      </c>
      <c r="C164" s="124" t="s">
        <v>331</v>
      </c>
      <c r="D164" s="190">
        <v>113</v>
      </c>
      <c r="E164" s="125">
        <v>10143</v>
      </c>
      <c r="F164" s="125" t="s">
        <v>157</v>
      </c>
      <c r="G164" s="124" t="s">
        <v>1005</v>
      </c>
      <c r="H164" s="124" t="s">
        <v>1015</v>
      </c>
      <c r="I164" s="125" t="s">
        <v>1007</v>
      </c>
      <c r="J164" s="127" t="s">
        <v>1017</v>
      </c>
      <c r="K164" s="127"/>
      <c r="L164" s="128"/>
      <c r="M164" s="131"/>
      <c r="N164" s="144"/>
      <c r="O164" s="129"/>
      <c r="P164" s="129">
        <v>26352.719999999998</v>
      </c>
      <c r="Q164" s="191"/>
      <c r="R164" s="129"/>
      <c r="S164" s="129"/>
      <c r="T164" s="129"/>
      <c r="U164" s="123" t="s">
        <v>1018</v>
      </c>
      <c r="V164" s="123" t="s">
        <v>643</v>
      </c>
      <c r="W164" s="161" t="s">
        <v>708</v>
      </c>
    </row>
    <row r="165" spans="1:23" s="123" customFormat="1" ht="25.5">
      <c r="A165" s="125" t="s">
        <v>290</v>
      </c>
      <c r="C165" s="130" t="s">
        <v>311</v>
      </c>
      <c r="D165" s="125">
        <v>349</v>
      </c>
      <c r="E165" s="125" t="s">
        <v>1019</v>
      </c>
      <c r="F165" s="125" t="s">
        <v>156</v>
      </c>
      <c r="G165" s="124" t="s">
        <v>1020</v>
      </c>
      <c r="H165" s="123" t="s">
        <v>1021</v>
      </c>
      <c r="I165" s="125" t="s">
        <v>422</v>
      </c>
      <c r="J165" s="127" t="s">
        <v>1022</v>
      </c>
      <c r="K165" s="127"/>
      <c r="L165" s="128"/>
      <c r="M165" s="124"/>
      <c r="N165" s="126">
        <v>40330</v>
      </c>
      <c r="O165" s="129">
        <v>2389000</v>
      </c>
      <c r="P165" s="129">
        <v>1062944</v>
      </c>
      <c r="Q165" s="191">
        <v>1082212.99</v>
      </c>
      <c r="R165" s="129">
        <v>1084731.06</v>
      </c>
      <c r="S165" s="186">
        <v>1084752.8500000001</v>
      </c>
      <c r="T165" s="129"/>
      <c r="V165" s="123" t="s">
        <v>643</v>
      </c>
      <c r="W165" s="161" t="s">
        <v>657</v>
      </c>
    </row>
    <row r="166" spans="1:23" s="123" customFormat="1" ht="25.5">
      <c r="A166" s="125" t="s">
        <v>290</v>
      </c>
      <c r="C166" s="130" t="s">
        <v>311</v>
      </c>
      <c r="D166" s="125">
        <v>349</v>
      </c>
      <c r="E166" s="125" t="s">
        <v>1019</v>
      </c>
      <c r="F166" s="125" t="s">
        <v>156</v>
      </c>
      <c r="G166" s="124" t="s">
        <v>1020</v>
      </c>
      <c r="H166" s="123" t="s">
        <v>1021</v>
      </c>
      <c r="I166" s="125" t="s">
        <v>422</v>
      </c>
      <c r="J166" s="127" t="s">
        <v>1023</v>
      </c>
      <c r="K166" s="127"/>
      <c r="L166" s="128"/>
      <c r="M166" s="124"/>
      <c r="N166" s="126"/>
      <c r="O166" s="129"/>
      <c r="P166" s="129">
        <v>546859</v>
      </c>
      <c r="Q166" s="191">
        <v>556759.07999999996</v>
      </c>
      <c r="R166" s="129">
        <v>558053.01</v>
      </c>
      <c r="S166" s="186">
        <v>558064.18000000005</v>
      </c>
      <c r="T166" s="129"/>
      <c r="U166" s="123" t="s">
        <v>1024</v>
      </c>
      <c r="V166" s="123" t="s">
        <v>643</v>
      </c>
      <c r="W166" s="161" t="s">
        <v>657</v>
      </c>
    </row>
    <row r="167" spans="1:23" s="123" customFormat="1" ht="25.5">
      <c r="A167" s="125" t="s">
        <v>290</v>
      </c>
      <c r="C167" s="130" t="s">
        <v>311</v>
      </c>
      <c r="D167" s="125">
        <v>30153</v>
      </c>
      <c r="E167" s="125">
        <v>50161</v>
      </c>
      <c r="F167" s="125" t="s">
        <v>155</v>
      </c>
      <c r="G167" s="124" t="s">
        <v>1025</v>
      </c>
      <c r="H167" s="123" t="s">
        <v>1026</v>
      </c>
      <c r="I167" s="125" t="s">
        <v>1027</v>
      </c>
      <c r="J167" s="134" t="s">
        <v>957</v>
      </c>
      <c r="K167" s="134"/>
      <c r="L167" s="125">
        <v>41315313</v>
      </c>
      <c r="M167" s="124">
        <v>28831</v>
      </c>
      <c r="N167" s="126">
        <v>40330</v>
      </c>
      <c r="O167" s="129">
        <v>187900</v>
      </c>
      <c r="P167" s="129">
        <v>0</v>
      </c>
      <c r="Q167" s="191">
        <v>136005.49</v>
      </c>
      <c r="R167" s="129">
        <v>136006</v>
      </c>
      <c r="S167" s="129"/>
      <c r="T167" s="129"/>
      <c r="U167" s="123" t="s">
        <v>1028</v>
      </c>
      <c r="V167" s="123" t="s">
        <v>643</v>
      </c>
      <c r="W167" s="161" t="s">
        <v>657</v>
      </c>
    </row>
    <row r="168" spans="1:23" s="123" customFormat="1" ht="25.5">
      <c r="A168" s="125" t="s">
        <v>290</v>
      </c>
      <c r="C168" s="130" t="s">
        <v>311</v>
      </c>
      <c r="D168" s="125">
        <v>30153</v>
      </c>
      <c r="E168" s="125">
        <v>50161</v>
      </c>
      <c r="F168" s="125" t="s">
        <v>155</v>
      </c>
      <c r="G168" s="124" t="s">
        <v>1025</v>
      </c>
      <c r="H168" s="123" t="s">
        <v>1026</v>
      </c>
      <c r="I168" s="125" t="s">
        <v>1027</v>
      </c>
      <c r="J168" s="127" t="s">
        <v>1029</v>
      </c>
      <c r="K168" s="127"/>
      <c r="L168" s="128"/>
      <c r="M168" s="124">
        <v>28831</v>
      </c>
      <c r="N168" s="126"/>
      <c r="O168" s="129"/>
      <c r="P168" s="129">
        <v>0</v>
      </c>
      <c r="Q168" s="191">
        <v>69876.75</v>
      </c>
      <c r="R168" s="129">
        <v>69877</v>
      </c>
      <c r="S168" s="129"/>
      <c r="T168" s="129"/>
      <c r="U168" s="123" t="s">
        <v>1030</v>
      </c>
      <c r="V168" s="123" t="s">
        <v>643</v>
      </c>
      <c r="W168" s="161" t="s">
        <v>657</v>
      </c>
    </row>
    <row r="169" spans="1:23" s="123" customFormat="1">
      <c r="A169" s="125" t="s">
        <v>290</v>
      </c>
      <c r="C169" s="124" t="s">
        <v>331</v>
      </c>
      <c r="D169" s="125">
        <v>292</v>
      </c>
      <c r="E169" s="125">
        <v>10378</v>
      </c>
      <c r="F169" s="125" t="s">
        <v>154</v>
      </c>
      <c r="G169" s="124" t="s">
        <v>1031</v>
      </c>
      <c r="H169" s="123" t="s">
        <v>1032</v>
      </c>
      <c r="I169" s="125" t="s">
        <v>1033</v>
      </c>
      <c r="J169" s="127" t="s">
        <v>1034</v>
      </c>
      <c r="K169" s="127"/>
      <c r="L169" s="128"/>
      <c r="M169" s="124"/>
      <c r="N169" s="126">
        <v>40330</v>
      </c>
      <c r="O169" s="192">
        <v>4047100</v>
      </c>
      <c r="P169" s="129">
        <v>1823248.4100000004</v>
      </c>
      <c r="Q169" s="191">
        <v>1823248.41</v>
      </c>
      <c r="R169" s="129"/>
      <c r="S169" s="129"/>
      <c r="T169" s="129"/>
      <c r="V169" s="161" t="s">
        <v>643</v>
      </c>
      <c r="W169" s="161" t="s">
        <v>643</v>
      </c>
    </row>
    <row r="170" spans="1:23" s="123" customFormat="1">
      <c r="A170" s="125" t="s">
        <v>290</v>
      </c>
      <c r="C170" s="124" t="s">
        <v>331</v>
      </c>
      <c r="D170" s="125">
        <v>292</v>
      </c>
      <c r="E170" s="125">
        <v>10378</v>
      </c>
      <c r="F170" s="125" t="s">
        <v>154</v>
      </c>
      <c r="G170" s="124" t="s">
        <v>1031</v>
      </c>
      <c r="H170" s="123" t="s">
        <v>1032</v>
      </c>
      <c r="I170" s="125" t="s">
        <v>1033</v>
      </c>
      <c r="J170" s="127" t="s">
        <v>1035</v>
      </c>
      <c r="K170" s="127"/>
      <c r="L170" s="128"/>
      <c r="M170" s="124"/>
      <c r="N170" s="126"/>
      <c r="O170" s="192"/>
      <c r="P170" s="129">
        <v>1030376.7700000001</v>
      </c>
      <c r="Q170" s="191">
        <v>1030376.77</v>
      </c>
      <c r="R170" s="129"/>
      <c r="S170" s="129"/>
      <c r="T170" s="129"/>
      <c r="U170" s="123" t="s">
        <v>1036</v>
      </c>
      <c r="V170" s="161" t="s">
        <v>643</v>
      </c>
      <c r="W170" s="161" t="s">
        <v>643</v>
      </c>
    </row>
    <row r="171" spans="1:23" s="123" customFormat="1">
      <c r="A171" s="125" t="s">
        <v>290</v>
      </c>
      <c r="C171" s="124" t="s">
        <v>331</v>
      </c>
      <c r="D171" s="125">
        <v>297</v>
      </c>
      <c r="E171" s="125">
        <v>10383</v>
      </c>
      <c r="F171" s="125" t="s">
        <v>154</v>
      </c>
      <c r="G171" s="124" t="s">
        <v>1037</v>
      </c>
      <c r="H171" s="123" t="s">
        <v>1038</v>
      </c>
      <c r="I171" s="125" t="s">
        <v>1033</v>
      </c>
      <c r="J171" s="127" t="s">
        <v>1039</v>
      </c>
      <c r="K171" s="127"/>
      <c r="L171" s="128"/>
      <c r="M171" s="124"/>
      <c r="N171" s="126">
        <v>40330</v>
      </c>
      <c r="O171" s="192">
        <v>3827100</v>
      </c>
      <c r="P171" s="129">
        <v>1282478.3599999999</v>
      </c>
      <c r="Q171" s="191">
        <v>1282478.3600000001</v>
      </c>
      <c r="R171" s="129"/>
      <c r="S171" s="129"/>
      <c r="T171" s="129"/>
      <c r="V171" s="161" t="s">
        <v>643</v>
      </c>
      <c r="W171" s="161" t="s">
        <v>643</v>
      </c>
    </row>
    <row r="172" spans="1:23" s="123" customFormat="1">
      <c r="A172" s="125" t="s">
        <v>290</v>
      </c>
      <c r="C172" s="124" t="s">
        <v>331</v>
      </c>
      <c r="D172" s="125">
        <v>297</v>
      </c>
      <c r="E172" s="125">
        <v>10383</v>
      </c>
      <c r="F172" s="125" t="s">
        <v>154</v>
      </c>
      <c r="G172" s="124" t="s">
        <v>1037</v>
      </c>
      <c r="H172" s="123" t="s">
        <v>1038</v>
      </c>
      <c r="I172" s="125" t="s">
        <v>1033</v>
      </c>
      <c r="J172" s="127" t="s">
        <v>1040</v>
      </c>
      <c r="K172" s="127"/>
      <c r="L172" s="128"/>
      <c r="M172" s="124"/>
      <c r="N172" s="126"/>
      <c r="O172" s="192"/>
      <c r="P172" s="129">
        <v>659035.34999999986</v>
      </c>
      <c r="Q172" s="191">
        <v>659035.35</v>
      </c>
      <c r="R172" s="129"/>
      <c r="S172" s="129"/>
      <c r="T172" s="129"/>
      <c r="U172" s="123" t="s">
        <v>1041</v>
      </c>
      <c r="V172" s="123" t="s">
        <v>643</v>
      </c>
      <c r="W172" s="123" t="s">
        <v>643</v>
      </c>
    </row>
    <row r="173" spans="1:23" s="123" customFormat="1">
      <c r="A173" s="125" t="s">
        <v>290</v>
      </c>
      <c r="C173" s="124" t="s">
        <v>331</v>
      </c>
      <c r="D173" s="125">
        <v>296</v>
      </c>
      <c r="E173" s="125">
        <v>10382</v>
      </c>
      <c r="F173" s="125" t="s">
        <v>153</v>
      </c>
      <c r="G173" s="124" t="s">
        <v>1042</v>
      </c>
      <c r="H173" s="123" t="s">
        <v>1043</v>
      </c>
      <c r="I173" s="125" t="s">
        <v>429</v>
      </c>
      <c r="J173" s="127" t="s">
        <v>1044</v>
      </c>
      <c r="K173" s="127"/>
      <c r="L173" s="128"/>
      <c r="M173" s="124"/>
      <c r="N173" s="126">
        <v>40330</v>
      </c>
      <c r="O173" s="193">
        <v>6216900</v>
      </c>
      <c r="P173" s="129">
        <v>3291847.02</v>
      </c>
      <c r="Q173" s="191">
        <v>3291847.02</v>
      </c>
      <c r="R173" s="129"/>
      <c r="S173" s="129"/>
      <c r="T173" s="129"/>
      <c r="V173" s="123" t="s">
        <v>643</v>
      </c>
      <c r="W173" s="123" t="s">
        <v>643</v>
      </c>
    </row>
    <row r="174" spans="1:23" s="123" customFormat="1">
      <c r="A174" s="125" t="s">
        <v>290</v>
      </c>
      <c r="C174" s="124" t="s">
        <v>331</v>
      </c>
      <c r="D174" s="125">
        <v>296</v>
      </c>
      <c r="E174" s="125">
        <v>10382</v>
      </c>
      <c r="F174" s="125" t="s">
        <v>153</v>
      </c>
      <c r="G174" s="124" t="s">
        <v>1042</v>
      </c>
      <c r="H174" s="123" t="s">
        <v>1043</v>
      </c>
      <c r="I174" s="125" t="s">
        <v>429</v>
      </c>
      <c r="J174" s="127" t="s">
        <v>1045</v>
      </c>
      <c r="K174" s="127"/>
      <c r="L174" s="128"/>
      <c r="M174" s="124"/>
      <c r="N174" s="126"/>
      <c r="O174" s="193"/>
      <c r="P174" s="129">
        <v>1692438.3699999996</v>
      </c>
      <c r="Q174" s="191">
        <v>1692438.37</v>
      </c>
      <c r="R174" s="129"/>
      <c r="S174" s="129"/>
      <c r="T174" s="129"/>
      <c r="U174" s="123" t="s">
        <v>1046</v>
      </c>
      <c r="V174" s="123" t="s">
        <v>643</v>
      </c>
      <c r="W174" s="123" t="s">
        <v>643</v>
      </c>
    </row>
    <row r="175" spans="1:23" s="123" customFormat="1">
      <c r="A175" s="125" t="s">
        <v>290</v>
      </c>
      <c r="C175" s="124" t="s">
        <v>331</v>
      </c>
      <c r="D175" s="194">
        <v>348</v>
      </c>
      <c r="E175" s="194">
        <v>10445</v>
      </c>
      <c r="F175" s="125" t="s">
        <v>153</v>
      </c>
      <c r="G175" s="124" t="s">
        <v>1042</v>
      </c>
      <c r="H175" s="123" t="s">
        <v>922</v>
      </c>
      <c r="I175" s="125" t="s">
        <v>429</v>
      </c>
      <c r="J175" s="127" t="s">
        <v>1047</v>
      </c>
      <c r="K175" s="127"/>
      <c r="L175" s="128"/>
      <c r="M175" s="124"/>
      <c r="N175" s="126">
        <v>40330</v>
      </c>
      <c r="O175" s="193">
        <v>34800</v>
      </c>
      <c r="P175" s="129">
        <v>18514.759999999995</v>
      </c>
      <c r="Q175" s="191">
        <v>18514.759999999998</v>
      </c>
      <c r="R175" s="129"/>
      <c r="S175" s="129"/>
      <c r="T175" s="129"/>
      <c r="V175" s="123" t="s">
        <v>643</v>
      </c>
      <c r="W175" s="123" t="s">
        <v>643</v>
      </c>
    </row>
    <row r="176" spans="1:23" s="123" customFormat="1">
      <c r="A176" s="125" t="s">
        <v>290</v>
      </c>
      <c r="C176" s="124" t="s">
        <v>331</v>
      </c>
      <c r="D176" s="194">
        <v>348</v>
      </c>
      <c r="E176" s="194">
        <v>10445</v>
      </c>
      <c r="F176" s="125" t="s">
        <v>153</v>
      </c>
      <c r="G176" s="124" t="s">
        <v>1042</v>
      </c>
      <c r="H176" s="123" t="s">
        <v>922</v>
      </c>
      <c r="I176" s="125" t="s">
        <v>429</v>
      </c>
      <c r="J176" s="127" t="s">
        <v>1048</v>
      </c>
      <c r="K176" s="127"/>
      <c r="L176" s="128"/>
      <c r="M176" s="124"/>
      <c r="N176" s="126"/>
      <c r="O176" s="193"/>
      <c r="P176" s="129">
        <v>9512.9599999999991</v>
      </c>
      <c r="Q176" s="191">
        <v>9512.9599999999991</v>
      </c>
      <c r="R176" s="129"/>
      <c r="S176" s="129"/>
      <c r="T176" s="129"/>
      <c r="U176" s="123" t="s">
        <v>1049</v>
      </c>
      <c r="V176" s="123" t="s">
        <v>643</v>
      </c>
      <c r="W176" s="123" t="s">
        <v>643</v>
      </c>
    </row>
    <row r="177" spans="1:23" s="123" customFormat="1" ht="25.5">
      <c r="A177" s="125" t="s">
        <v>290</v>
      </c>
      <c r="C177" s="130" t="s">
        <v>311</v>
      </c>
      <c r="D177" s="125">
        <v>348</v>
      </c>
      <c r="E177" s="125">
        <v>10445</v>
      </c>
      <c r="F177" s="125" t="s">
        <v>153</v>
      </c>
      <c r="G177" s="124" t="s">
        <v>1042</v>
      </c>
      <c r="H177" s="123" t="s">
        <v>922</v>
      </c>
      <c r="I177" s="125" t="s">
        <v>429</v>
      </c>
      <c r="J177" s="127" t="s">
        <v>1050</v>
      </c>
      <c r="K177" s="127"/>
      <c r="L177" s="128"/>
      <c r="M177" s="124"/>
      <c r="N177" s="126">
        <v>40330</v>
      </c>
      <c r="O177" s="129">
        <v>223600</v>
      </c>
      <c r="P177" s="129">
        <v>157428.53999999998</v>
      </c>
      <c r="Q177" s="191">
        <v>157428.54</v>
      </c>
      <c r="R177" s="129"/>
      <c r="S177" s="129"/>
      <c r="T177" s="129"/>
      <c r="V177" s="123" t="s">
        <v>643</v>
      </c>
      <c r="W177" s="123" t="s">
        <v>643</v>
      </c>
    </row>
    <row r="178" spans="1:23" s="123" customFormat="1" ht="25.5">
      <c r="A178" s="125" t="s">
        <v>290</v>
      </c>
      <c r="C178" s="130" t="s">
        <v>311</v>
      </c>
      <c r="D178" s="125">
        <v>348</v>
      </c>
      <c r="E178" s="125">
        <v>10445</v>
      </c>
      <c r="F178" s="125" t="s">
        <v>153</v>
      </c>
      <c r="G178" s="124" t="s">
        <v>1042</v>
      </c>
      <c r="H178" s="123" t="s">
        <v>922</v>
      </c>
      <c r="I178" s="125" t="s">
        <v>429</v>
      </c>
      <c r="J178" s="127" t="s">
        <v>1051</v>
      </c>
      <c r="K178" s="127"/>
      <c r="L178" s="128"/>
      <c r="M178" s="124"/>
      <c r="N178" s="126"/>
      <c r="O178" s="129"/>
      <c r="P178" s="129">
        <v>80997.440000000002</v>
      </c>
      <c r="Q178" s="191">
        <v>80997.440000000002</v>
      </c>
      <c r="R178" s="129"/>
      <c r="S178" s="129"/>
      <c r="T178" s="129"/>
      <c r="U178" s="123" t="s">
        <v>1052</v>
      </c>
      <c r="V178" s="123" t="s">
        <v>643</v>
      </c>
      <c r="W178" s="123" t="s">
        <v>643</v>
      </c>
    </row>
    <row r="179" spans="1:23" s="123" customFormat="1" ht="38.25">
      <c r="A179" s="125" t="s">
        <v>290</v>
      </c>
      <c r="C179" s="124"/>
      <c r="D179" s="125">
        <v>681</v>
      </c>
      <c r="E179" s="125">
        <v>10898</v>
      </c>
      <c r="F179" s="125" t="s">
        <v>134</v>
      </c>
      <c r="G179" s="124" t="s">
        <v>382</v>
      </c>
      <c r="H179" s="123" t="s">
        <v>383</v>
      </c>
      <c r="I179" s="125" t="s">
        <v>384</v>
      </c>
      <c r="J179" s="134" t="s">
        <v>385</v>
      </c>
      <c r="K179" s="153"/>
      <c r="L179" s="125"/>
      <c r="M179" s="124" t="s">
        <v>386</v>
      </c>
      <c r="N179" s="126">
        <v>41974</v>
      </c>
      <c r="O179" s="129">
        <v>3846600</v>
      </c>
      <c r="Q179" s="195"/>
      <c r="T179" s="129">
        <v>3091896.24</v>
      </c>
      <c r="V179" s="123" t="s">
        <v>387</v>
      </c>
    </row>
    <row r="180" spans="1:23" s="123" customFormat="1">
      <c r="A180" s="125" t="s">
        <v>290</v>
      </c>
      <c r="C180" s="124" t="s">
        <v>319</v>
      </c>
      <c r="D180" s="125">
        <v>613</v>
      </c>
      <c r="E180" s="125">
        <v>10784</v>
      </c>
      <c r="F180" s="125" t="s">
        <v>151</v>
      </c>
      <c r="G180" s="124" t="s">
        <v>1053</v>
      </c>
      <c r="H180" s="123" t="s">
        <v>1054</v>
      </c>
      <c r="I180" s="125" t="s">
        <v>777</v>
      </c>
      <c r="J180" s="127" t="s">
        <v>1055</v>
      </c>
      <c r="K180" s="127"/>
      <c r="L180" s="128"/>
      <c r="M180" s="124"/>
      <c r="N180" s="126">
        <v>40513</v>
      </c>
      <c r="O180" s="129">
        <v>91500</v>
      </c>
      <c r="P180" s="129">
        <v>58688.240000000005</v>
      </c>
      <c r="Q180" s="129">
        <v>58688.24</v>
      </c>
      <c r="R180" s="129"/>
      <c r="S180" s="129"/>
      <c r="T180" s="129"/>
      <c r="V180" s="123" t="s">
        <v>643</v>
      </c>
      <c r="W180" s="123" t="s">
        <v>643</v>
      </c>
    </row>
    <row r="181" spans="1:23" s="123" customFormat="1">
      <c r="A181" s="125" t="s">
        <v>290</v>
      </c>
      <c r="C181" s="124" t="s">
        <v>319</v>
      </c>
      <c r="D181" s="125">
        <v>613</v>
      </c>
      <c r="E181" s="125">
        <v>10784</v>
      </c>
      <c r="F181" s="125" t="s">
        <v>151</v>
      </c>
      <c r="G181" s="124" t="s">
        <v>1053</v>
      </c>
      <c r="H181" s="123" t="s">
        <v>1054</v>
      </c>
      <c r="I181" s="125" t="s">
        <v>777</v>
      </c>
      <c r="J181" s="127" t="s">
        <v>1056</v>
      </c>
      <c r="K181" s="127"/>
      <c r="L181" s="128"/>
      <c r="M181" s="124"/>
      <c r="N181" s="126"/>
      <c r="O181" s="129"/>
      <c r="P181" s="129">
        <v>30153.620000000003</v>
      </c>
      <c r="Q181" s="129">
        <v>30153.62</v>
      </c>
      <c r="R181" s="129"/>
      <c r="S181" s="129"/>
      <c r="T181" s="129"/>
      <c r="U181" s="123" t="s">
        <v>1057</v>
      </c>
      <c r="V181" s="123" t="s">
        <v>643</v>
      </c>
      <c r="W181" s="123" t="s">
        <v>643</v>
      </c>
    </row>
    <row r="182" spans="1:23" s="123" customFormat="1">
      <c r="A182" s="125" t="s">
        <v>290</v>
      </c>
      <c r="C182" s="124" t="s">
        <v>319</v>
      </c>
      <c r="D182" s="125">
        <v>452</v>
      </c>
      <c r="E182" s="125">
        <v>10586</v>
      </c>
      <c r="F182" s="125" t="s">
        <v>150</v>
      </c>
      <c r="G182" s="124" t="s">
        <v>1058</v>
      </c>
      <c r="H182" s="123" t="s">
        <v>1059</v>
      </c>
      <c r="I182" s="125" t="s">
        <v>777</v>
      </c>
      <c r="J182" s="127" t="s">
        <v>1060</v>
      </c>
      <c r="K182" s="127"/>
      <c r="L182" s="128"/>
      <c r="M182" s="124"/>
      <c r="N182" s="126">
        <v>40695</v>
      </c>
      <c r="O182" s="129">
        <v>279600</v>
      </c>
      <c r="P182" s="129">
        <v>0</v>
      </c>
      <c r="Q182" s="129">
        <v>164456.72</v>
      </c>
      <c r="R182" s="129">
        <v>164456.72</v>
      </c>
      <c r="S182" s="129">
        <v>164456.72</v>
      </c>
      <c r="T182" s="129"/>
      <c r="V182" s="123" t="s">
        <v>643</v>
      </c>
      <c r="W182" s="123" t="s">
        <v>657</v>
      </c>
    </row>
    <row r="183" spans="1:23" s="123" customFormat="1">
      <c r="A183" s="125" t="s">
        <v>290</v>
      </c>
      <c r="C183" s="124" t="s">
        <v>319</v>
      </c>
      <c r="D183" s="125">
        <v>452</v>
      </c>
      <c r="E183" s="125">
        <v>10586</v>
      </c>
      <c r="F183" s="125" t="s">
        <v>150</v>
      </c>
      <c r="G183" s="124" t="s">
        <v>1058</v>
      </c>
      <c r="H183" s="123" t="s">
        <v>1059</v>
      </c>
      <c r="I183" s="125" t="s">
        <v>777</v>
      </c>
      <c r="J183" s="127" t="s">
        <v>1061</v>
      </c>
      <c r="K183" s="127"/>
      <c r="L183" s="128"/>
      <c r="M183" s="124"/>
      <c r="N183" s="126">
        <v>40695</v>
      </c>
      <c r="O183" s="129"/>
      <c r="P183" s="129">
        <v>0</v>
      </c>
      <c r="Q183" s="129">
        <v>84683.78</v>
      </c>
      <c r="R183" s="129">
        <v>84683.78</v>
      </c>
      <c r="S183" s="129">
        <v>84683.78</v>
      </c>
      <c r="T183" s="129"/>
      <c r="U183" s="123" t="s">
        <v>1062</v>
      </c>
      <c r="V183" s="123" t="s">
        <v>643</v>
      </c>
      <c r="W183" s="123" t="s">
        <v>657</v>
      </c>
    </row>
    <row r="184" spans="1:23" s="123" customFormat="1">
      <c r="A184" s="125" t="s">
        <v>290</v>
      </c>
      <c r="C184" s="124" t="s">
        <v>311</v>
      </c>
      <c r="D184" s="125">
        <v>30152</v>
      </c>
      <c r="E184" s="125">
        <v>50160</v>
      </c>
      <c r="F184" s="125" t="s">
        <v>149</v>
      </c>
      <c r="G184" s="124" t="s">
        <v>1063</v>
      </c>
      <c r="H184" s="123" t="s">
        <v>1064</v>
      </c>
      <c r="I184" s="125" t="s">
        <v>1065</v>
      </c>
      <c r="J184" s="127" t="s">
        <v>1066</v>
      </c>
      <c r="K184" s="127"/>
      <c r="L184" s="128" t="s">
        <v>1067</v>
      </c>
      <c r="M184" s="124" t="s">
        <v>1068</v>
      </c>
      <c r="N184" s="126">
        <v>41061</v>
      </c>
      <c r="O184" s="129">
        <v>450200</v>
      </c>
      <c r="R184" s="129">
        <v>430017</v>
      </c>
      <c r="S184" s="129"/>
      <c r="T184" s="129">
        <v>184849.77</v>
      </c>
      <c r="U184" s="151" t="s">
        <v>1069</v>
      </c>
      <c r="V184" s="123" t="s">
        <v>643</v>
      </c>
      <c r="W184" s="123" t="s">
        <v>657</v>
      </c>
    </row>
    <row r="185" spans="1:23" s="123" customFormat="1">
      <c r="A185" s="125" t="s">
        <v>290</v>
      </c>
      <c r="C185" s="124" t="s">
        <v>311</v>
      </c>
      <c r="D185" s="125">
        <v>30152</v>
      </c>
      <c r="E185" s="125">
        <v>50160</v>
      </c>
      <c r="F185" s="125" t="s">
        <v>149</v>
      </c>
      <c r="G185" s="124" t="s">
        <v>1063</v>
      </c>
      <c r="H185" s="123" t="s">
        <v>1064</v>
      </c>
      <c r="I185" s="125" t="s">
        <v>1065</v>
      </c>
      <c r="J185" s="127" t="s">
        <v>1066</v>
      </c>
      <c r="K185" s="127"/>
      <c r="L185" s="128" t="s">
        <v>1070</v>
      </c>
      <c r="M185" s="124" t="s">
        <v>1068</v>
      </c>
      <c r="N185" s="126">
        <v>41061</v>
      </c>
      <c r="O185" s="129">
        <v>450200</v>
      </c>
      <c r="R185" s="129"/>
      <c r="S185" s="129"/>
      <c r="T185" s="129">
        <v>236667</v>
      </c>
      <c r="U185" s="151" t="s">
        <v>1069</v>
      </c>
      <c r="V185" s="123" t="s">
        <v>643</v>
      </c>
      <c r="W185" s="123" t="s">
        <v>657</v>
      </c>
    </row>
    <row r="186" spans="1:23" s="123" customFormat="1">
      <c r="A186" s="125" t="s">
        <v>290</v>
      </c>
      <c r="C186" s="124" t="s">
        <v>311</v>
      </c>
      <c r="D186" s="125">
        <v>30157</v>
      </c>
      <c r="E186" s="125">
        <v>50165</v>
      </c>
      <c r="F186" s="125" t="s">
        <v>148</v>
      </c>
      <c r="G186" s="124" t="s">
        <v>1071</v>
      </c>
      <c r="H186" s="123" t="s">
        <v>1072</v>
      </c>
      <c r="I186" s="125" t="s">
        <v>1073</v>
      </c>
      <c r="J186" s="127" t="s">
        <v>1074</v>
      </c>
      <c r="K186" s="127"/>
      <c r="L186" s="128" t="s">
        <v>1075</v>
      </c>
      <c r="M186" s="124">
        <v>28965</v>
      </c>
      <c r="N186" s="126">
        <v>41061</v>
      </c>
      <c r="O186" s="129">
        <v>5786100</v>
      </c>
      <c r="R186" s="129">
        <v>3478399.92</v>
      </c>
      <c r="S186" s="129">
        <v>3478914</v>
      </c>
      <c r="T186" s="129">
        <v>3454115.82</v>
      </c>
      <c r="V186" s="123" t="s">
        <v>643</v>
      </c>
      <c r="W186" s="123" t="s">
        <v>657</v>
      </c>
    </row>
    <row r="187" spans="1:23" s="123" customFormat="1">
      <c r="A187" s="125" t="s">
        <v>290</v>
      </c>
      <c r="C187" s="124" t="s">
        <v>311</v>
      </c>
      <c r="D187" s="125">
        <v>30157</v>
      </c>
      <c r="E187" s="125">
        <v>50165</v>
      </c>
      <c r="F187" s="125" t="s">
        <v>148</v>
      </c>
      <c r="G187" s="124"/>
      <c r="I187" s="125" t="s">
        <v>1073</v>
      </c>
      <c r="J187" s="127" t="s">
        <v>1076</v>
      </c>
      <c r="K187" s="127"/>
      <c r="L187" s="128"/>
      <c r="M187" s="124" t="s">
        <v>328</v>
      </c>
      <c r="N187" s="126"/>
      <c r="O187" s="129"/>
      <c r="R187" s="129">
        <v>1789309</v>
      </c>
      <c r="S187" s="129">
        <v>1789573</v>
      </c>
      <c r="T187" s="129">
        <v>1776832.12</v>
      </c>
      <c r="V187" s="123" t="s">
        <v>643</v>
      </c>
      <c r="W187" s="123" t="s">
        <v>657</v>
      </c>
    </row>
    <row r="188" spans="1:23" s="123" customFormat="1">
      <c r="A188" s="125" t="s">
        <v>290</v>
      </c>
      <c r="C188" s="124" t="s">
        <v>1077</v>
      </c>
      <c r="D188" s="125" t="s">
        <v>1078</v>
      </c>
      <c r="E188" s="125" t="s">
        <v>1079</v>
      </c>
      <c r="F188" s="125" t="s">
        <v>148</v>
      </c>
      <c r="G188" s="124" t="s">
        <v>1080</v>
      </c>
      <c r="H188" s="123" t="s">
        <v>1081</v>
      </c>
      <c r="I188" s="125" t="s">
        <v>1073</v>
      </c>
      <c r="J188" s="127" t="s">
        <v>1074</v>
      </c>
      <c r="K188" s="127"/>
      <c r="L188" s="128" t="s">
        <v>1082</v>
      </c>
      <c r="M188" s="124">
        <v>28835</v>
      </c>
      <c r="N188" s="126">
        <v>40905</v>
      </c>
      <c r="O188" s="129">
        <v>33200</v>
      </c>
      <c r="S188" s="129"/>
      <c r="T188" s="129">
        <v>37530.89</v>
      </c>
      <c r="V188" s="123" t="s">
        <v>643</v>
      </c>
      <c r="W188" s="123" t="s">
        <v>657</v>
      </c>
    </row>
    <row r="189" spans="1:23" s="123" customFormat="1">
      <c r="A189" s="125" t="s">
        <v>290</v>
      </c>
      <c r="C189" s="124" t="s">
        <v>1083</v>
      </c>
      <c r="D189" s="125">
        <v>30317</v>
      </c>
      <c r="E189" s="125">
        <v>50363</v>
      </c>
      <c r="F189" s="125" t="s">
        <v>147</v>
      </c>
      <c r="G189" s="124" t="s">
        <v>1084</v>
      </c>
      <c r="H189" s="123" t="s">
        <v>1085</v>
      </c>
      <c r="I189" s="125" t="s">
        <v>1086</v>
      </c>
      <c r="J189" s="127" t="s">
        <v>1087</v>
      </c>
      <c r="K189" s="127"/>
      <c r="L189" s="128" t="s">
        <v>1088</v>
      </c>
      <c r="M189" s="124">
        <v>34736</v>
      </c>
      <c r="N189" s="126">
        <v>41244</v>
      </c>
      <c r="O189" s="129">
        <v>235900</v>
      </c>
      <c r="R189" s="129">
        <v>1246386.83</v>
      </c>
      <c r="S189" s="129">
        <v>1243172</v>
      </c>
      <c r="T189" s="129">
        <v>256687.06</v>
      </c>
      <c r="V189" s="123" t="s">
        <v>643</v>
      </c>
      <c r="W189" s="123" t="s">
        <v>657</v>
      </c>
    </row>
    <row r="190" spans="1:23" s="123" customFormat="1">
      <c r="A190" s="125" t="s">
        <v>290</v>
      </c>
      <c r="C190" s="124" t="s">
        <v>1083</v>
      </c>
      <c r="D190" s="125">
        <v>30319</v>
      </c>
      <c r="E190" s="125">
        <v>50365</v>
      </c>
      <c r="F190" s="125" t="s">
        <v>147</v>
      </c>
      <c r="G190" s="124" t="s">
        <v>1089</v>
      </c>
      <c r="H190" s="123" t="s">
        <v>1090</v>
      </c>
      <c r="I190" s="125" t="s">
        <v>1086</v>
      </c>
      <c r="J190" s="127" t="s">
        <v>1087</v>
      </c>
      <c r="K190" s="127"/>
      <c r="L190" s="128" t="s">
        <v>1091</v>
      </c>
      <c r="M190" s="124">
        <v>34737</v>
      </c>
      <c r="N190" s="126">
        <v>41244</v>
      </c>
      <c r="O190" s="129">
        <v>726300</v>
      </c>
      <c r="S190" s="129"/>
      <c r="T190" s="129">
        <v>1158231.3999999999</v>
      </c>
      <c r="V190" s="123" t="s">
        <v>643</v>
      </c>
      <c r="W190" s="123" t="s">
        <v>657</v>
      </c>
    </row>
    <row r="191" spans="1:23" s="123" customFormat="1">
      <c r="A191" s="125" t="s">
        <v>290</v>
      </c>
      <c r="C191" s="124" t="s">
        <v>1083</v>
      </c>
      <c r="D191" s="125">
        <v>30319</v>
      </c>
      <c r="E191" s="125">
        <v>50365</v>
      </c>
      <c r="F191" s="125" t="s">
        <v>147</v>
      </c>
      <c r="G191" s="124"/>
      <c r="I191" s="125" t="s">
        <v>1086</v>
      </c>
      <c r="J191" s="127" t="s">
        <v>1092</v>
      </c>
      <c r="K191" s="127"/>
      <c r="L191" s="128"/>
      <c r="M191" s="124" t="s">
        <v>328</v>
      </c>
      <c r="N191" s="126"/>
      <c r="O191" s="129"/>
      <c r="R191" s="129">
        <v>640366</v>
      </c>
      <c r="S191" s="129">
        <v>638715</v>
      </c>
      <c r="T191" s="129"/>
      <c r="V191" s="123" t="s">
        <v>643</v>
      </c>
      <c r="W191" s="123" t="s">
        <v>657</v>
      </c>
    </row>
    <row r="192" spans="1:23" s="123" customFormat="1">
      <c r="A192" s="125" t="s">
        <v>290</v>
      </c>
      <c r="C192" s="124" t="s">
        <v>1083</v>
      </c>
      <c r="D192" s="125">
        <v>30318</v>
      </c>
      <c r="E192" s="125" t="s">
        <v>1093</v>
      </c>
      <c r="F192" s="125" t="s">
        <v>147</v>
      </c>
      <c r="G192" s="124" t="s">
        <v>1094</v>
      </c>
      <c r="H192" s="123" t="s">
        <v>1095</v>
      </c>
      <c r="I192" s="125" t="s">
        <v>1086</v>
      </c>
      <c r="J192" s="127" t="s">
        <v>1087</v>
      </c>
      <c r="K192" s="127"/>
      <c r="L192" s="128" t="s">
        <v>1096</v>
      </c>
      <c r="M192" s="124">
        <v>32957</v>
      </c>
      <c r="N192" s="126">
        <v>41244</v>
      </c>
      <c r="O192" s="129">
        <v>559700</v>
      </c>
      <c r="S192" s="129"/>
      <c r="T192" s="129">
        <v>466968.98</v>
      </c>
      <c r="V192" s="123" t="s">
        <v>643</v>
      </c>
      <c r="W192" s="123" t="s">
        <v>657</v>
      </c>
    </row>
    <row r="193" spans="1:23" ht="38.25">
      <c r="A193" s="125" t="s">
        <v>290</v>
      </c>
      <c r="B193" s="123"/>
      <c r="C193" s="124"/>
      <c r="D193" s="125">
        <v>681</v>
      </c>
      <c r="E193" s="125">
        <v>10898</v>
      </c>
      <c r="F193" s="125" t="s">
        <v>134</v>
      </c>
      <c r="G193" s="124"/>
      <c r="H193" s="123"/>
      <c r="I193" s="125" t="s">
        <v>384</v>
      </c>
      <c r="J193" s="134" t="s">
        <v>388</v>
      </c>
      <c r="K193" s="153"/>
      <c r="L193" s="125"/>
      <c r="M193" s="124" t="s">
        <v>328</v>
      </c>
      <c r="N193" s="125"/>
      <c r="O193" s="123"/>
      <c r="P193" s="123"/>
      <c r="Q193" s="123"/>
      <c r="R193" s="123"/>
      <c r="S193" s="123"/>
      <c r="T193" s="129">
        <v>1583813.54</v>
      </c>
      <c r="U193" s="123"/>
      <c r="V193" s="123" t="s">
        <v>387</v>
      </c>
      <c r="W193" s="123"/>
    </row>
    <row r="194" spans="1:23">
      <c r="A194" s="125" t="s">
        <v>305</v>
      </c>
      <c r="B194" s="123"/>
      <c r="C194" s="124" t="s">
        <v>319</v>
      </c>
      <c r="D194" s="125">
        <v>767</v>
      </c>
      <c r="E194" s="125">
        <v>11011</v>
      </c>
      <c r="F194" s="125" t="s">
        <v>390</v>
      </c>
      <c r="G194" s="124" t="s">
        <v>391</v>
      </c>
      <c r="H194" s="123" t="s">
        <v>392</v>
      </c>
      <c r="I194" s="125" t="s">
        <v>393</v>
      </c>
      <c r="J194" s="134" t="s">
        <v>400</v>
      </c>
      <c r="K194" s="134"/>
      <c r="L194" s="125" t="s">
        <v>305</v>
      </c>
      <c r="M194" s="124" t="s">
        <v>1097</v>
      </c>
      <c r="N194" s="126">
        <v>41424</v>
      </c>
      <c r="O194" s="129">
        <v>675000</v>
      </c>
      <c r="P194" s="123"/>
      <c r="Q194" s="123"/>
      <c r="R194" s="123"/>
      <c r="S194" s="129">
        <v>3242134</v>
      </c>
      <c r="T194" s="129">
        <v>3305767.14</v>
      </c>
      <c r="U194" s="123" t="s">
        <v>1098</v>
      </c>
      <c r="V194" s="123" t="s">
        <v>1099</v>
      </c>
      <c r="W194" s="123"/>
    </row>
    <row r="195" spans="1:23">
      <c r="A195" s="125" t="s">
        <v>290</v>
      </c>
      <c r="B195" s="123"/>
      <c r="C195" s="124" t="s">
        <v>420</v>
      </c>
      <c r="D195" s="125">
        <v>30142</v>
      </c>
      <c r="E195" s="125">
        <v>50149</v>
      </c>
      <c r="F195" s="125" t="s">
        <v>145</v>
      </c>
      <c r="G195" s="124" t="s">
        <v>1100</v>
      </c>
      <c r="H195" s="123" t="s">
        <v>1101</v>
      </c>
      <c r="I195" s="125" t="s">
        <v>422</v>
      </c>
      <c r="J195" s="127" t="s">
        <v>1102</v>
      </c>
      <c r="K195" s="127"/>
      <c r="L195" s="131" t="s">
        <v>1103</v>
      </c>
      <c r="M195" s="124">
        <v>27965</v>
      </c>
      <c r="N195" s="126">
        <v>41019</v>
      </c>
      <c r="O195" s="129">
        <v>1755000</v>
      </c>
      <c r="P195" s="123"/>
      <c r="Q195" s="123"/>
      <c r="R195" s="129">
        <v>1143126.46</v>
      </c>
      <c r="S195" s="129">
        <v>1143414.44</v>
      </c>
      <c r="T195" s="129">
        <v>1143414.44</v>
      </c>
      <c r="U195" s="123"/>
      <c r="V195" s="123" t="s">
        <v>643</v>
      </c>
      <c r="W195" s="123" t="s">
        <v>657</v>
      </c>
    </row>
    <row r="196" spans="1:23">
      <c r="A196" s="125" t="s">
        <v>290</v>
      </c>
      <c r="B196" s="123"/>
      <c r="C196" s="124" t="s">
        <v>420</v>
      </c>
      <c r="D196" s="125">
        <v>30142</v>
      </c>
      <c r="E196" s="125">
        <v>50149</v>
      </c>
      <c r="F196" s="125" t="s">
        <v>145</v>
      </c>
      <c r="G196" s="124"/>
      <c r="H196" s="123"/>
      <c r="I196" s="125" t="s">
        <v>422</v>
      </c>
      <c r="J196" s="127" t="s">
        <v>1104</v>
      </c>
      <c r="K196" s="127"/>
      <c r="L196" s="131" t="s">
        <v>1105</v>
      </c>
      <c r="M196" s="124" t="s">
        <v>328</v>
      </c>
      <c r="N196" s="126"/>
      <c r="O196" s="129"/>
      <c r="P196" s="123"/>
      <c r="Q196" s="123"/>
      <c r="R196" s="129">
        <v>588218</v>
      </c>
      <c r="S196" s="129">
        <v>588365.56000000006</v>
      </c>
      <c r="T196" s="129">
        <v>588365.56000000006</v>
      </c>
      <c r="U196" s="123"/>
      <c r="V196" s="123" t="s">
        <v>643</v>
      </c>
      <c r="W196" s="123" t="s">
        <v>657</v>
      </c>
    </row>
    <row r="197" spans="1:23">
      <c r="A197" s="125" t="s">
        <v>290</v>
      </c>
      <c r="B197" s="123"/>
      <c r="C197" s="124" t="s">
        <v>1106</v>
      </c>
      <c r="D197" s="125" t="s">
        <v>1107</v>
      </c>
      <c r="E197" s="125" t="s">
        <v>1108</v>
      </c>
      <c r="F197" s="125" t="s">
        <v>145</v>
      </c>
      <c r="G197" s="124" t="s">
        <v>1109</v>
      </c>
      <c r="H197" s="123" t="s">
        <v>1110</v>
      </c>
      <c r="I197" s="125" t="s">
        <v>422</v>
      </c>
      <c r="J197" s="127" t="s">
        <v>1111</v>
      </c>
      <c r="K197" s="127"/>
      <c r="L197" s="131" t="s">
        <v>1112</v>
      </c>
      <c r="M197" s="124">
        <v>27958</v>
      </c>
      <c r="N197" s="126">
        <v>41152</v>
      </c>
      <c r="O197" s="129">
        <v>7269000</v>
      </c>
      <c r="P197" s="123"/>
      <c r="Q197" s="123"/>
      <c r="R197" s="129">
        <v>4950541.21</v>
      </c>
      <c r="S197" s="129">
        <v>4975712.79</v>
      </c>
      <c r="T197" s="129">
        <v>4975712.79</v>
      </c>
      <c r="U197" s="123"/>
      <c r="V197" s="123" t="s">
        <v>643</v>
      </c>
      <c r="W197" s="123" t="s">
        <v>657</v>
      </c>
    </row>
    <row r="198" spans="1:23">
      <c r="A198" s="125" t="s">
        <v>290</v>
      </c>
      <c r="B198" s="123"/>
      <c r="C198" s="124" t="s">
        <v>1106</v>
      </c>
      <c r="D198" s="125" t="s">
        <v>1107</v>
      </c>
      <c r="E198" s="125" t="s">
        <v>1108</v>
      </c>
      <c r="F198" s="125" t="s">
        <v>145</v>
      </c>
      <c r="G198" s="124"/>
      <c r="H198" s="123"/>
      <c r="I198" s="125" t="s">
        <v>422</v>
      </c>
      <c r="J198" s="127" t="s">
        <v>1113</v>
      </c>
      <c r="K198" s="127"/>
      <c r="L198" s="131" t="s">
        <v>1114</v>
      </c>
      <c r="M198" s="124" t="s">
        <v>328</v>
      </c>
      <c r="N198" s="126"/>
      <c r="O198" s="129"/>
      <c r="P198" s="123"/>
      <c r="Q198" s="123"/>
      <c r="R198" s="129">
        <v>2545320</v>
      </c>
      <c r="S198" s="129">
        <v>2558252.3899999997</v>
      </c>
      <c r="T198" s="129">
        <v>2558252.39</v>
      </c>
      <c r="U198" s="123"/>
      <c r="V198" s="123" t="s">
        <v>643</v>
      </c>
      <c r="W198" s="123" t="s">
        <v>657</v>
      </c>
    </row>
    <row r="199" spans="1:23">
      <c r="A199" s="125" t="s">
        <v>290</v>
      </c>
      <c r="B199" s="123"/>
      <c r="C199" s="124" t="s">
        <v>331</v>
      </c>
      <c r="D199" s="125">
        <v>391</v>
      </c>
      <c r="E199" s="125">
        <v>10509</v>
      </c>
      <c r="F199" s="125" t="s">
        <v>144</v>
      </c>
      <c r="G199" s="124" t="s">
        <v>1115</v>
      </c>
      <c r="H199" s="123" t="s">
        <v>1116</v>
      </c>
      <c r="I199" s="125" t="s">
        <v>1117</v>
      </c>
      <c r="J199" s="127" t="s">
        <v>964</v>
      </c>
      <c r="K199" s="127"/>
      <c r="L199" s="128" t="s">
        <v>1118</v>
      </c>
      <c r="M199" s="124" t="s">
        <v>1119</v>
      </c>
      <c r="N199" s="126">
        <v>41061</v>
      </c>
      <c r="O199" s="129">
        <v>284100</v>
      </c>
      <c r="P199" s="123"/>
      <c r="Q199" s="123"/>
      <c r="R199" s="129">
        <v>0</v>
      </c>
      <c r="S199" s="129"/>
      <c r="T199" s="129"/>
      <c r="U199" s="123" t="s">
        <v>1120</v>
      </c>
      <c r="V199" s="123" t="s">
        <v>643</v>
      </c>
      <c r="W199" s="123" t="s">
        <v>657</v>
      </c>
    </row>
    <row r="200" spans="1:23">
      <c r="A200" s="125" t="s">
        <v>389</v>
      </c>
      <c r="B200" s="123"/>
      <c r="C200" s="124" t="s">
        <v>319</v>
      </c>
      <c r="D200" s="125">
        <v>767</v>
      </c>
      <c r="E200" s="125">
        <v>11011</v>
      </c>
      <c r="F200" s="125" t="s">
        <v>390</v>
      </c>
      <c r="G200" s="124" t="s">
        <v>391</v>
      </c>
      <c r="H200" s="123" t="s">
        <v>392</v>
      </c>
      <c r="I200" s="125" t="s">
        <v>393</v>
      </c>
      <c r="J200" s="134" t="s">
        <v>394</v>
      </c>
      <c r="K200" s="134"/>
      <c r="L200" s="125" t="s">
        <v>395</v>
      </c>
      <c r="M200" s="124">
        <v>31174</v>
      </c>
      <c r="N200" s="126">
        <v>41426</v>
      </c>
      <c r="O200" s="129">
        <v>9800000</v>
      </c>
      <c r="P200" s="123"/>
      <c r="Q200" s="123"/>
      <c r="R200" s="123"/>
      <c r="S200" s="129" t="s">
        <v>352</v>
      </c>
      <c r="T200" s="129"/>
      <c r="U200" s="123"/>
      <c r="V200" s="123"/>
      <c r="W200" s="123"/>
    </row>
    <row r="201" spans="1:23">
      <c r="A201" s="125" t="s">
        <v>389</v>
      </c>
      <c r="B201" s="123"/>
      <c r="C201" s="124" t="s">
        <v>319</v>
      </c>
      <c r="D201" s="125">
        <v>767</v>
      </c>
      <c r="E201" s="125">
        <v>11012</v>
      </c>
      <c r="F201" s="125" t="s">
        <v>390</v>
      </c>
      <c r="G201" s="124" t="s">
        <v>396</v>
      </c>
      <c r="H201" s="123" t="s">
        <v>397</v>
      </c>
      <c r="I201" s="125" t="s">
        <v>393</v>
      </c>
      <c r="J201" s="134" t="s">
        <v>398</v>
      </c>
      <c r="K201" s="134"/>
      <c r="L201" s="125" t="s">
        <v>395</v>
      </c>
      <c r="M201" s="124">
        <v>32896</v>
      </c>
      <c r="N201" s="126">
        <v>41426</v>
      </c>
      <c r="O201" s="129">
        <v>8801100</v>
      </c>
      <c r="P201" s="123"/>
      <c r="Q201" s="123"/>
      <c r="R201" s="123"/>
      <c r="S201" s="129" t="s">
        <v>352</v>
      </c>
      <c r="T201" s="129"/>
      <c r="U201" s="123"/>
      <c r="V201" s="123"/>
      <c r="W201" s="123"/>
    </row>
    <row r="202" spans="1:23">
      <c r="A202" s="125" t="s">
        <v>305</v>
      </c>
      <c r="B202" s="123"/>
      <c r="C202" s="124" t="s">
        <v>1121</v>
      </c>
      <c r="D202" s="125">
        <v>770</v>
      </c>
      <c r="E202" s="125">
        <v>11015</v>
      </c>
      <c r="F202" s="125" t="s">
        <v>1122</v>
      </c>
      <c r="G202" s="124" t="s">
        <v>1123</v>
      </c>
      <c r="H202" s="123" t="s">
        <v>1124</v>
      </c>
      <c r="I202" s="125" t="s">
        <v>1125</v>
      </c>
      <c r="J202" s="127" t="s">
        <v>1126</v>
      </c>
      <c r="K202" s="127"/>
      <c r="L202" s="128"/>
      <c r="M202" s="124" t="s">
        <v>1127</v>
      </c>
      <c r="N202" s="126">
        <v>41306</v>
      </c>
      <c r="O202" s="129">
        <v>5562500</v>
      </c>
      <c r="P202" s="123"/>
      <c r="Q202" s="123"/>
      <c r="R202" s="123"/>
      <c r="S202" s="129">
        <v>1035333</v>
      </c>
      <c r="T202" s="129">
        <v>1035552</v>
      </c>
      <c r="U202" s="123"/>
      <c r="V202" s="123" t="s">
        <v>1128</v>
      </c>
      <c r="W202" s="123"/>
    </row>
    <row r="203" spans="1:23">
      <c r="A203" s="125" t="s">
        <v>290</v>
      </c>
      <c r="B203" s="123"/>
      <c r="C203" s="124" t="s">
        <v>1121</v>
      </c>
      <c r="D203" s="125">
        <v>770</v>
      </c>
      <c r="E203" s="125">
        <v>11015</v>
      </c>
      <c r="F203" s="125" t="s">
        <v>1122</v>
      </c>
      <c r="G203" s="124"/>
      <c r="H203" s="123" t="s">
        <v>1124</v>
      </c>
      <c r="I203" s="125" t="s">
        <v>1125</v>
      </c>
      <c r="J203" s="127" t="s">
        <v>1129</v>
      </c>
      <c r="K203" s="127"/>
      <c r="L203" s="128"/>
      <c r="M203" s="124">
        <v>41017</v>
      </c>
      <c r="N203" s="126">
        <v>41306</v>
      </c>
      <c r="O203" s="129"/>
      <c r="P203" s="123"/>
      <c r="Q203" s="123"/>
      <c r="R203" s="123"/>
      <c r="S203" s="129">
        <v>2851233.62</v>
      </c>
      <c r="T203" s="129">
        <v>2726090</v>
      </c>
      <c r="U203" s="123"/>
      <c r="V203" s="123" t="s">
        <v>1130</v>
      </c>
      <c r="W203" s="123"/>
    </row>
    <row r="204" spans="1:23">
      <c r="A204" s="125" t="s">
        <v>290</v>
      </c>
      <c r="B204" s="123"/>
      <c r="C204" s="124" t="s">
        <v>1121</v>
      </c>
      <c r="D204" s="125">
        <v>770</v>
      </c>
      <c r="E204" s="125">
        <v>11015</v>
      </c>
      <c r="F204" s="125" t="s">
        <v>1122</v>
      </c>
      <c r="G204" s="124"/>
      <c r="H204" s="123"/>
      <c r="I204" s="125" t="s">
        <v>1125</v>
      </c>
      <c r="J204" s="127" t="s">
        <v>1131</v>
      </c>
      <c r="K204" s="127"/>
      <c r="L204" s="128"/>
      <c r="M204" s="124" t="s">
        <v>328</v>
      </c>
      <c r="N204" s="126"/>
      <c r="O204" s="129"/>
      <c r="P204" s="123"/>
      <c r="Q204" s="123"/>
      <c r="R204" s="123"/>
      <c r="S204" s="129">
        <v>1464893.61</v>
      </c>
      <c r="T204" s="129">
        <v>1590578</v>
      </c>
      <c r="U204" s="123"/>
      <c r="V204" s="123" t="s">
        <v>1130</v>
      </c>
      <c r="W204" s="123"/>
    </row>
    <row r="205" spans="1:23" s="137" customFormat="1">
      <c r="A205" s="179" t="s">
        <v>290</v>
      </c>
      <c r="B205" s="179"/>
      <c r="C205" s="196" t="s">
        <v>377</v>
      </c>
      <c r="D205" s="179">
        <v>875</v>
      </c>
      <c r="E205" s="179">
        <v>11155</v>
      </c>
      <c r="F205" s="179" t="s">
        <v>98</v>
      </c>
      <c r="G205" s="180" t="s">
        <v>99</v>
      </c>
      <c r="H205" s="180" t="s">
        <v>97</v>
      </c>
      <c r="I205" s="179" t="s">
        <v>43</v>
      </c>
      <c r="J205" s="181" t="s">
        <v>1132</v>
      </c>
      <c r="K205" s="86"/>
      <c r="L205" s="182" t="s">
        <v>1133</v>
      </c>
      <c r="M205" s="183"/>
      <c r="N205" s="197"/>
      <c r="O205" s="186"/>
      <c r="P205" s="186">
        <v>23215.78</v>
      </c>
      <c r="Q205" s="186"/>
      <c r="R205" s="186"/>
      <c r="S205" s="186"/>
      <c r="T205" s="186"/>
      <c r="U205" s="187" t="s">
        <v>1134</v>
      </c>
      <c r="V205" s="187" t="s">
        <v>1135</v>
      </c>
      <c r="W205" s="187"/>
    </row>
    <row r="206" spans="1:23" ht="25.5">
      <c r="A206" s="125" t="s">
        <v>290</v>
      </c>
      <c r="B206" s="123"/>
      <c r="C206" s="124"/>
      <c r="D206" s="125">
        <v>882</v>
      </c>
      <c r="E206" s="125">
        <v>11171</v>
      </c>
      <c r="F206" s="125" t="s">
        <v>135</v>
      </c>
      <c r="G206" s="124" t="s">
        <v>1136</v>
      </c>
      <c r="H206" s="123" t="s">
        <v>1137</v>
      </c>
      <c r="I206" s="125" t="s">
        <v>667</v>
      </c>
      <c r="J206" s="134" t="s">
        <v>1138</v>
      </c>
      <c r="K206" s="170"/>
      <c r="L206" s="125"/>
      <c r="M206" s="124" t="s">
        <v>1139</v>
      </c>
      <c r="N206" s="126">
        <v>41791</v>
      </c>
      <c r="O206" s="129">
        <v>9550200</v>
      </c>
      <c r="P206" s="123"/>
      <c r="Q206" s="123"/>
      <c r="R206" s="123"/>
      <c r="S206" s="123"/>
      <c r="T206" s="129">
        <v>6375807.8099999996</v>
      </c>
      <c r="U206" s="123"/>
      <c r="V206" s="123" t="s">
        <v>1140</v>
      </c>
      <c r="W206" s="123"/>
    </row>
    <row r="207" spans="1:23" ht="25.5">
      <c r="A207" s="125" t="s">
        <v>290</v>
      </c>
      <c r="B207" s="123"/>
      <c r="C207" s="124"/>
      <c r="D207" s="125">
        <v>882</v>
      </c>
      <c r="E207" s="125">
        <v>11171</v>
      </c>
      <c r="F207" s="125" t="s">
        <v>135</v>
      </c>
      <c r="G207" s="124"/>
      <c r="H207" s="123"/>
      <c r="I207" s="125" t="s">
        <v>667</v>
      </c>
      <c r="J207" s="134" t="s">
        <v>1141</v>
      </c>
      <c r="K207" s="153"/>
      <c r="L207" s="125"/>
      <c r="M207" s="124" t="s">
        <v>328</v>
      </c>
      <c r="N207" s="125"/>
      <c r="O207" s="129"/>
      <c r="P207" s="123"/>
      <c r="Q207" s="123"/>
      <c r="R207" s="123"/>
      <c r="S207" s="123"/>
      <c r="T207" s="129">
        <v>3261229.62</v>
      </c>
      <c r="U207" s="123"/>
      <c r="V207" s="123" t="s">
        <v>1140</v>
      </c>
      <c r="W207" s="123"/>
    </row>
    <row r="208" spans="1:23">
      <c r="A208" s="125" t="s">
        <v>305</v>
      </c>
      <c r="B208" s="123"/>
      <c r="C208" s="124" t="s">
        <v>319</v>
      </c>
      <c r="D208" s="125">
        <v>767</v>
      </c>
      <c r="E208" s="125">
        <v>11183</v>
      </c>
      <c r="F208" s="125" t="s">
        <v>390</v>
      </c>
      <c r="G208" s="124" t="s">
        <v>399</v>
      </c>
      <c r="H208" s="123" t="s">
        <v>392</v>
      </c>
      <c r="I208" s="125" t="s">
        <v>393</v>
      </c>
      <c r="J208" s="134" t="s">
        <v>400</v>
      </c>
      <c r="K208" s="134"/>
      <c r="L208" s="125" t="s">
        <v>305</v>
      </c>
      <c r="M208" s="124" t="s">
        <v>401</v>
      </c>
      <c r="N208" s="126">
        <v>41426</v>
      </c>
      <c r="O208" s="129">
        <v>1529000</v>
      </c>
      <c r="P208" s="123"/>
      <c r="Q208" s="123"/>
      <c r="R208" s="123"/>
      <c r="S208" s="129" t="s">
        <v>352</v>
      </c>
      <c r="T208" s="129"/>
      <c r="U208" s="123"/>
      <c r="V208" s="123"/>
      <c r="W208" s="123"/>
    </row>
    <row r="209" spans="1:23">
      <c r="A209" s="125" t="s">
        <v>305</v>
      </c>
      <c r="B209" s="123"/>
      <c r="C209" s="124"/>
      <c r="D209" s="125">
        <v>767</v>
      </c>
      <c r="E209" s="125">
        <v>11184</v>
      </c>
      <c r="F209" s="125" t="s">
        <v>390</v>
      </c>
      <c r="G209" s="124" t="s">
        <v>399</v>
      </c>
      <c r="H209" s="123" t="s">
        <v>402</v>
      </c>
      <c r="I209" s="125" t="s">
        <v>393</v>
      </c>
      <c r="J209" s="127" t="s">
        <v>403</v>
      </c>
      <c r="K209" s="127"/>
      <c r="L209" s="128" t="s">
        <v>305</v>
      </c>
      <c r="M209" s="124">
        <v>32895</v>
      </c>
      <c r="N209" s="126">
        <v>41213</v>
      </c>
      <c r="O209" s="129">
        <v>1132400</v>
      </c>
      <c r="P209" s="123"/>
      <c r="Q209" s="123"/>
      <c r="R209" s="129">
        <v>504034</v>
      </c>
      <c r="S209" s="129" t="s">
        <v>404</v>
      </c>
      <c r="T209" s="129"/>
      <c r="U209" s="123"/>
      <c r="V209" s="123"/>
      <c r="W209" s="123"/>
    </row>
    <row r="210" spans="1:23">
      <c r="A210" s="125" t="s">
        <v>310</v>
      </c>
      <c r="B210" s="123"/>
      <c r="C210" s="124"/>
      <c r="D210" s="125">
        <v>767</v>
      </c>
      <c r="E210" s="125">
        <v>11184</v>
      </c>
      <c r="F210" s="125" t="s">
        <v>390</v>
      </c>
      <c r="G210" s="124" t="s">
        <v>399</v>
      </c>
      <c r="H210" s="123" t="s">
        <v>1142</v>
      </c>
      <c r="I210" s="125" t="s">
        <v>393</v>
      </c>
      <c r="J210" s="127" t="s">
        <v>1143</v>
      </c>
      <c r="K210" s="127"/>
      <c r="L210" s="128" t="s">
        <v>395</v>
      </c>
      <c r="M210" s="124" t="s">
        <v>1144</v>
      </c>
      <c r="N210" s="126">
        <v>41061</v>
      </c>
      <c r="O210" s="129">
        <v>6627800</v>
      </c>
      <c r="P210" s="123"/>
      <c r="Q210" s="123"/>
      <c r="R210" s="129">
        <v>9966686</v>
      </c>
      <c r="S210" s="129">
        <v>28914235.739999998</v>
      </c>
      <c r="T210" s="129"/>
      <c r="U210" s="123" t="s">
        <v>1145</v>
      </c>
      <c r="V210" s="123" t="s">
        <v>370</v>
      </c>
      <c r="W210" s="123"/>
    </row>
    <row r="211" spans="1:23">
      <c r="A211" s="125" t="s">
        <v>290</v>
      </c>
      <c r="B211" s="123"/>
      <c r="C211" s="124"/>
      <c r="D211" s="125">
        <v>1012</v>
      </c>
      <c r="E211" s="125">
        <v>11331</v>
      </c>
      <c r="F211" s="125" t="s">
        <v>132</v>
      </c>
      <c r="G211" s="124" t="s">
        <v>405</v>
      </c>
      <c r="H211" s="123" t="s">
        <v>406</v>
      </c>
      <c r="I211" s="125" t="s">
        <v>407</v>
      </c>
      <c r="J211" s="134" t="s">
        <v>408</v>
      </c>
      <c r="K211" s="153"/>
      <c r="L211" s="125"/>
      <c r="M211" s="124" t="s">
        <v>409</v>
      </c>
      <c r="N211" s="126">
        <v>41791</v>
      </c>
      <c r="O211" s="129">
        <v>14332500</v>
      </c>
      <c r="P211" s="123"/>
      <c r="Q211" s="123"/>
      <c r="R211" s="123"/>
      <c r="S211" s="123"/>
      <c r="T211" s="129">
        <v>14986466.15</v>
      </c>
      <c r="U211" s="123" t="s">
        <v>410</v>
      </c>
      <c r="V211" s="123" t="s">
        <v>411</v>
      </c>
      <c r="W211" s="123"/>
    </row>
    <row r="212" spans="1:23">
      <c r="A212" s="125" t="s">
        <v>290</v>
      </c>
      <c r="B212" s="123"/>
      <c r="C212" s="124"/>
      <c r="D212" s="125">
        <v>1012</v>
      </c>
      <c r="E212" s="125">
        <v>11331</v>
      </c>
      <c r="F212" s="125" t="s">
        <v>132</v>
      </c>
      <c r="G212" s="124"/>
      <c r="H212" s="123"/>
      <c r="I212" s="125" t="s">
        <v>407</v>
      </c>
      <c r="J212" s="134" t="s">
        <v>412</v>
      </c>
      <c r="K212" s="153"/>
      <c r="L212" s="125"/>
      <c r="M212" s="124" t="s">
        <v>328</v>
      </c>
      <c r="N212" s="125"/>
      <c r="O212" s="129"/>
      <c r="P212" s="123"/>
      <c r="Q212" s="123"/>
      <c r="R212" s="123"/>
      <c r="S212" s="123"/>
      <c r="T212" s="129"/>
      <c r="U212" s="123"/>
      <c r="V212" s="123" t="s">
        <v>411</v>
      </c>
      <c r="W212" s="123"/>
    </row>
    <row r="213" spans="1:23">
      <c r="A213" s="165" t="s">
        <v>290</v>
      </c>
      <c r="B213" s="161"/>
      <c r="C213" s="166"/>
      <c r="D213" s="165">
        <v>1012</v>
      </c>
      <c r="E213" s="165">
        <v>11331</v>
      </c>
      <c r="F213" s="165" t="s">
        <v>132</v>
      </c>
      <c r="G213" s="166" t="s">
        <v>413</v>
      </c>
      <c r="H213" s="161" t="s">
        <v>406</v>
      </c>
      <c r="I213" s="165" t="s">
        <v>407</v>
      </c>
      <c r="J213" s="163" t="s">
        <v>414</v>
      </c>
      <c r="K213" s="164"/>
      <c r="L213" s="165"/>
      <c r="M213" s="166" t="s">
        <v>415</v>
      </c>
      <c r="N213" s="168">
        <v>41791</v>
      </c>
      <c r="O213" s="160"/>
      <c r="P213" s="161"/>
      <c r="Q213" s="161"/>
      <c r="R213" s="161"/>
      <c r="S213" s="161"/>
      <c r="T213" s="160"/>
      <c r="U213" s="161"/>
      <c r="V213" s="123" t="s">
        <v>411</v>
      </c>
      <c r="W213" s="161"/>
    </row>
    <row r="214" spans="1:23" s="92" customFormat="1">
      <c r="A214" s="198" t="s">
        <v>290</v>
      </c>
      <c r="B214" s="199"/>
      <c r="C214" s="200"/>
      <c r="D214" s="198">
        <v>503</v>
      </c>
      <c r="E214" s="198">
        <v>10648</v>
      </c>
      <c r="F214" s="198" t="s">
        <v>132</v>
      </c>
      <c r="G214" s="200" t="s">
        <v>413</v>
      </c>
      <c r="H214" s="199" t="s">
        <v>406</v>
      </c>
      <c r="I214" s="198" t="s">
        <v>407</v>
      </c>
      <c r="J214" s="201"/>
      <c r="K214" s="201"/>
      <c r="L214" s="198"/>
      <c r="M214" s="200"/>
      <c r="N214" s="202"/>
      <c r="O214" s="203"/>
      <c r="P214" s="199"/>
      <c r="Q214" s="199"/>
      <c r="R214" s="199"/>
      <c r="S214" s="199"/>
      <c r="T214" s="203"/>
      <c r="U214" s="199" t="s">
        <v>416</v>
      </c>
      <c r="V214" s="91"/>
      <c r="W214" s="199"/>
    </row>
    <row r="215" spans="1:23" s="92" customFormat="1">
      <c r="A215" s="198" t="s">
        <v>290</v>
      </c>
      <c r="B215" s="199"/>
      <c r="C215" s="200"/>
      <c r="D215" s="198">
        <v>30436</v>
      </c>
      <c r="E215" s="198">
        <v>50531</v>
      </c>
      <c r="F215" s="198" t="s">
        <v>132</v>
      </c>
      <c r="G215" s="200" t="s">
        <v>417</v>
      </c>
      <c r="H215" s="199" t="s">
        <v>418</v>
      </c>
      <c r="I215" s="198" t="s">
        <v>407</v>
      </c>
      <c r="J215" s="201"/>
      <c r="K215" s="198"/>
      <c r="L215" s="200"/>
      <c r="M215" s="202"/>
      <c r="N215" s="203"/>
      <c r="O215" s="199"/>
      <c r="P215" s="199"/>
      <c r="Q215" s="199"/>
      <c r="R215" s="199"/>
      <c r="S215" s="203"/>
      <c r="T215" s="199" t="s">
        <v>416</v>
      </c>
      <c r="U215" s="199" t="s">
        <v>416</v>
      </c>
      <c r="V215" s="199"/>
    </row>
    <row r="216" spans="1:23">
      <c r="A216" s="125" t="s">
        <v>290</v>
      </c>
      <c r="B216" s="123"/>
      <c r="C216" s="124"/>
      <c r="D216" s="125">
        <v>1012</v>
      </c>
      <c r="E216" s="125">
        <v>11331</v>
      </c>
      <c r="F216" s="125" t="s">
        <v>132</v>
      </c>
      <c r="G216" s="124"/>
      <c r="H216" s="123"/>
      <c r="I216" s="125" t="s">
        <v>407</v>
      </c>
      <c r="J216" s="134" t="s">
        <v>419</v>
      </c>
      <c r="K216" s="153"/>
      <c r="L216" s="125"/>
      <c r="M216" s="124" t="s">
        <v>328</v>
      </c>
      <c r="N216" s="125"/>
      <c r="O216" s="129"/>
      <c r="P216" s="123"/>
      <c r="Q216" s="123"/>
      <c r="R216" s="123"/>
      <c r="S216" s="123"/>
      <c r="T216" s="129"/>
      <c r="U216" s="123"/>
      <c r="V216" s="123" t="s">
        <v>411</v>
      </c>
      <c r="W216" s="123"/>
    </row>
    <row r="217" spans="1:23" s="95" customFormat="1">
      <c r="A217" s="125" t="s">
        <v>290</v>
      </c>
      <c r="B217" s="123"/>
      <c r="C217" s="124" t="s">
        <v>1146</v>
      </c>
      <c r="D217" s="125">
        <v>1023</v>
      </c>
      <c r="E217" s="125">
        <v>11347</v>
      </c>
      <c r="F217" s="125" t="s">
        <v>137</v>
      </c>
      <c r="G217" s="124" t="s">
        <v>1147</v>
      </c>
      <c r="H217" s="123" t="s">
        <v>1148</v>
      </c>
      <c r="I217" s="125" t="s">
        <v>1149</v>
      </c>
      <c r="J217" s="127" t="s">
        <v>1150</v>
      </c>
      <c r="K217" s="127"/>
      <c r="L217" s="128"/>
      <c r="M217" s="124" t="s">
        <v>1151</v>
      </c>
      <c r="N217" s="126">
        <v>41426</v>
      </c>
      <c r="O217" s="129">
        <v>4585200</v>
      </c>
      <c r="P217" s="123"/>
      <c r="Q217" s="123"/>
      <c r="R217" s="123"/>
      <c r="S217" s="129">
        <v>3333774.53</v>
      </c>
      <c r="T217" s="129">
        <v>3333999.52</v>
      </c>
      <c r="U217" s="123"/>
      <c r="V217" s="123" t="s">
        <v>779</v>
      </c>
      <c r="W217" s="123"/>
    </row>
    <row r="218" spans="1:23" s="146" customFormat="1">
      <c r="A218" s="125" t="s">
        <v>290</v>
      </c>
      <c r="B218" s="123"/>
      <c r="C218" s="124" t="s">
        <v>1146</v>
      </c>
      <c r="D218" s="125">
        <v>1023</v>
      </c>
      <c r="E218" s="125">
        <v>11347</v>
      </c>
      <c r="F218" s="125" t="s">
        <v>137</v>
      </c>
      <c r="G218" s="124"/>
      <c r="H218" s="123"/>
      <c r="I218" s="125" t="s">
        <v>1149</v>
      </c>
      <c r="J218" s="127" t="s">
        <v>1152</v>
      </c>
      <c r="K218" s="127"/>
      <c r="L218" s="128"/>
      <c r="M218" s="124" t="s">
        <v>328</v>
      </c>
      <c r="N218" s="126"/>
      <c r="O218" s="129"/>
      <c r="P218" s="123"/>
      <c r="Q218" s="123"/>
      <c r="R218" s="123"/>
      <c r="S218" s="129">
        <v>1714410.48</v>
      </c>
      <c r="T218" s="129">
        <v>1714526.04</v>
      </c>
      <c r="U218" s="123"/>
      <c r="V218" s="123" t="s">
        <v>779</v>
      </c>
      <c r="W218" s="123"/>
    </row>
    <row r="219" spans="1:23" s="146" customFormat="1">
      <c r="A219" s="125" t="s">
        <v>290</v>
      </c>
      <c r="B219" s="123"/>
      <c r="C219" s="124" t="s">
        <v>1153</v>
      </c>
      <c r="D219" s="125">
        <v>1024</v>
      </c>
      <c r="E219" s="125">
        <v>11348</v>
      </c>
      <c r="F219" s="125" t="s">
        <v>136</v>
      </c>
      <c r="G219" s="124" t="s">
        <v>1154</v>
      </c>
      <c r="H219" s="123" t="s">
        <v>1155</v>
      </c>
      <c r="I219" s="125" t="s">
        <v>1156</v>
      </c>
      <c r="J219" s="127" t="s">
        <v>1157</v>
      </c>
      <c r="K219" s="127"/>
      <c r="L219" s="128"/>
      <c r="M219" s="124" t="s">
        <v>1158</v>
      </c>
      <c r="N219" s="126">
        <v>41426</v>
      </c>
      <c r="O219" s="129">
        <v>3095000</v>
      </c>
      <c r="P219" s="123"/>
      <c r="Q219" s="123"/>
      <c r="R219" s="123"/>
      <c r="S219" s="129">
        <v>1741647.1800000002</v>
      </c>
      <c r="T219" s="129">
        <v>1741647.18</v>
      </c>
      <c r="U219" s="123"/>
      <c r="V219" s="123" t="s">
        <v>1159</v>
      </c>
      <c r="W219" s="123"/>
    </row>
    <row r="220" spans="1:23" s="146" customFormat="1">
      <c r="A220" s="125" t="s">
        <v>290</v>
      </c>
      <c r="B220" s="123"/>
      <c r="C220" s="124" t="s">
        <v>1153</v>
      </c>
      <c r="D220" s="125">
        <v>1024</v>
      </c>
      <c r="E220" s="125">
        <v>11348</v>
      </c>
      <c r="F220" s="125" t="s">
        <v>136</v>
      </c>
      <c r="G220" s="124"/>
      <c r="H220" s="123"/>
      <c r="I220" s="125" t="s">
        <v>1156</v>
      </c>
      <c r="J220" s="127" t="s">
        <v>1160</v>
      </c>
      <c r="K220" s="127"/>
      <c r="L220" s="128"/>
      <c r="M220" s="124" t="s">
        <v>328</v>
      </c>
      <c r="N220" s="126"/>
      <c r="O220" s="129"/>
      <c r="P220" s="123"/>
      <c r="Q220" s="123"/>
      <c r="R220" s="123"/>
      <c r="S220" s="129">
        <v>894592.07</v>
      </c>
      <c r="T220" s="129">
        <v>894592.07</v>
      </c>
      <c r="U220" s="123"/>
      <c r="V220" s="123" t="s">
        <v>1159</v>
      </c>
      <c r="W220" s="123"/>
    </row>
    <row r="221" spans="1:23" s="146" customFormat="1">
      <c r="A221" s="125" t="s">
        <v>290</v>
      </c>
      <c r="B221" s="123"/>
      <c r="C221" s="124" t="s">
        <v>420</v>
      </c>
      <c r="D221" s="125">
        <v>30142</v>
      </c>
      <c r="E221" s="125">
        <v>50148</v>
      </c>
      <c r="F221" s="125" t="s">
        <v>145</v>
      </c>
      <c r="G221" s="124" t="s">
        <v>421</v>
      </c>
      <c r="H221" s="123" t="s">
        <v>146</v>
      </c>
      <c r="I221" s="125" t="s">
        <v>422</v>
      </c>
      <c r="J221" s="127" t="s">
        <v>423</v>
      </c>
      <c r="K221" s="127"/>
      <c r="L221" s="131"/>
      <c r="M221" s="124" t="s">
        <v>424</v>
      </c>
      <c r="N221" s="126">
        <v>41110</v>
      </c>
      <c r="O221" s="129">
        <v>38410000</v>
      </c>
      <c r="P221" s="123"/>
      <c r="Q221" s="123"/>
      <c r="R221" s="129">
        <v>25052610.48</v>
      </c>
      <c r="S221" s="129">
        <v>25168949.07</v>
      </c>
      <c r="T221" s="129">
        <v>25348982.27</v>
      </c>
      <c r="U221" s="123"/>
      <c r="V221" s="123"/>
      <c r="W221" s="123"/>
    </row>
    <row r="222" spans="1:23" s="95" customFormat="1">
      <c r="A222" s="125" t="s">
        <v>290</v>
      </c>
      <c r="B222" s="123"/>
      <c r="C222" s="124" t="s">
        <v>420</v>
      </c>
      <c r="D222" s="125">
        <v>30142</v>
      </c>
      <c r="E222" s="125">
        <v>50148</v>
      </c>
      <c r="F222" s="125" t="s">
        <v>145</v>
      </c>
      <c r="G222" s="124"/>
      <c r="H222" s="123"/>
      <c r="I222" s="125" t="s">
        <v>422</v>
      </c>
      <c r="J222" s="127" t="s">
        <v>425</v>
      </c>
      <c r="K222" s="127"/>
      <c r="L222" s="131"/>
      <c r="M222" s="124" t="s">
        <v>328</v>
      </c>
      <c r="N222" s="126"/>
      <c r="O222" s="129"/>
      <c r="P222" s="123"/>
      <c r="Q222" s="123"/>
      <c r="R222" s="129">
        <v>12892756</v>
      </c>
      <c r="S222" s="129">
        <v>12980426.35</v>
      </c>
      <c r="T222" s="129">
        <v>13045025.16</v>
      </c>
      <c r="U222" s="123"/>
      <c r="V222" s="123"/>
      <c r="W222" s="123"/>
    </row>
    <row r="223" spans="1:23" s="95" customFormat="1" ht="25.5">
      <c r="A223" s="125" t="s">
        <v>290</v>
      </c>
      <c r="B223" s="125">
        <v>2009</v>
      </c>
      <c r="C223" s="130" t="s">
        <v>311</v>
      </c>
      <c r="D223" s="125">
        <v>30146</v>
      </c>
      <c r="E223" s="125">
        <v>50154</v>
      </c>
      <c r="F223" s="125" t="s">
        <v>175</v>
      </c>
      <c r="G223" s="124" t="s">
        <v>788</v>
      </c>
      <c r="H223" s="124" t="s">
        <v>804</v>
      </c>
      <c r="I223" s="125" t="s">
        <v>342</v>
      </c>
      <c r="J223" s="127" t="s">
        <v>1161</v>
      </c>
      <c r="K223" s="127"/>
      <c r="L223" s="128"/>
      <c r="M223" s="131"/>
      <c r="N223" s="144"/>
      <c r="O223" s="129"/>
      <c r="P223" s="129">
        <v>2189463.7199999997</v>
      </c>
      <c r="Q223" s="129"/>
      <c r="R223" s="129"/>
      <c r="S223" s="129"/>
      <c r="T223" s="129"/>
      <c r="U223" s="123" t="s">
        <v>1162</v>
      </c>
      <c r="V223" s="123" t="s">
        <v>643</v>
      </c>
      <c r="W223" s="123" t="s">
        <v>708</v>
      </c>
    </row>
    <row r="224" spans="1:23" s="95" customFormat="1" ht="25.5">
      <c r="A224" s="97" t="s">
        <v>290</v>
      </c>
      <c r="B224" s="97"/>
      <c r="C224" s="98" t="s">
        <v>311</v>
      </c>
      <c r="D224" s="97">
        <v>30147</v>
      </c>
      <c r="E224" s="97">
        <v>50155</v>
      </c>
      <c r="F224" s="97" t="s">
        <v>175</v>
      </c>
      <c r="G224" s="99" t="s">
        <v>426</v>
      </c>
      <c r="H224" s="99" t="s">
        <v>176</v>
      </c>
      <c r="I224" s="97" t="s">
        <v>342</v>
      </c>
      <c r="J224" s="86" t="s">
        <v>43</v>
      </c>
      <c r="K224" s="86"/>
      <c r="L224" s="100" t="s">
        <v>43</v>
      </c>
      <c r="M224" s="101"/>
      <c r="N224" s="102"/>
      <c r="O224" s="103"/>
      <c r="P224" s="103"/>
      <c r="Q224" s="103"/>
      <c r="R224" s="103"/>
      <c r="S224" s="103"/>
      <c r="T224" s="103"/>
      <c r="U224" s="104" t="s">
        <v>343</v>
      </c>
      <c r="V224" s="104"/>
      <c r="W224" s="104"/>
    </row>
    <row r="225" spans="1:23" s="95" customFormat="1" ht="25.5">
      <c r="A225" s="171" t="s">
        <v>290</v>
      </c>
      <c r="B225" s="178"/>
      <c r="C225" s="204" t="s">
        <v>311</v>
      </c>
      <c r="D225" s="171">
        <v>30149</v>
      </c>
      <c r="E225" s="171">
        <v>50157</v>
      </c>
      <c r="F225" s="171" t="s">
        <v>153</v>
      </c>
      <c r="G225" s="172" t="s">
        <v>427</v>
      </c>
      <c r="H225" s="178" t="s">
        <v>428</v>
      </c>
      <c r="I225" s="171" t="s">
        <v>429</v>
      </c>
      <c r="J225" s="173" t="s">
        <v>43</v>
      </c>
      <c r="K225" s="173"/>
      <c r="L225" s="174"/>
      <c r="M225" s="172"/>
      <c r="N225" s="176"/>
      <c r="O225" s="177"/>
      <c r="P225" s="177"/>
      <c r="Q225" s="177"/>
      <c r="R225" s="177"/>
      <c r="S225" s="177"/>
      <c r="T225" s="177"/>
      <c r="U225" s="178" t="s">
        <v>152</v>
      </c>
      <c r="V225" s="178"/>
      <c r="W225" s="178"/>
    </row>
    <row r="226" spans="1:23" s="95" customFormat="1" ht="25.5">
      <c r="A226" s="97" t="s">
        <v>290</v>
      </c>
      <c r="B226" s="97"/>
      <c r="C226" s="98" t="s">
        <v>311</v>
      </c>
      <c r="D226" s="97">
        <v>30154</v>
      </c>
      <c r="E226" s="97">
        <v>50162</v>
      </c>
      <c r="F226" s="97" t="s">
        <v>172</v>
      </c>
      <c r="G226" s="99" t="s">
        <v>430</v>
      </c>
      <c r="H226" s="99" t="s">
        <v>431</v>
      </c>
      <c r="I226" s="97" t="s">
        <v>432</v>
      </c>
      <c r="J226" s="86" t="s">
        <v>43</v>
      </c>
      <c r="K226" s="86"/>
      <c r="L226" s="100" t="s">
        <v>43</v>
      </c>
      <c r="M226" s="101"/>
      <c r="N226" s="102"/>
      <c r="O226" s="103"/>
      <c r="P226" s="103"/>
      <c r="Q226" s="103"/>
      <c r="R226" s="103"/>
      <c r="S226" s="103"/>
      <c r="T226" s="103"/>
      <c r="U226" s="104" t="s">
        <v>433</v>
      </c>
      <c r="V226" s="104"/>
      <c r="W226" s="104"/>
    </row>
    <row r="227" spans="1:23" s="92" customFormat="1" ht="25.5">
      <c r="A227" s="82" t="s">
        <v>290</v>
      </c>
      <c r="B227" s="82"/>
      <c r="C227" s="83" t="s">
        <v>311</v>
      </c>
      <c r="D227" s="82">
        <v>30155</v>
      </c>
      <c r="E227" s="82">
        <v>50163</v>
      </c>
      <c r="F227" s="82" t="s">
        <v>95</v>
      </c>
      <c r="G227" s="84" t="s">
        <v>96</v>
      </c>
      <c r="H227" s="84" t="s">
        <v>94</v>
      </c>
      <c r="I227" s="82" t="s">
        <v>43</v>
      </c>
      <c r="J227" s="85" t="s">
        <v>43</v>
      </c>
      <c r="K227" s="86"/>
      <c r="L227" s="87" t="s">
        <v>43</v>
      </c>
      <c r="M227" s="88"/>
      <c r="N227" s="89"/>
      <c r="O227" s="90"/>
      <c r="P227" s="90"/>
      <c r="Q227" s="90"/>
      <c r="R227" s="90"/>
      <c r="S227" s="90"/>
      <c r="T227" s="90"/>
      <c r="U227" s="91" t="s">
        <v>318</v>
      </c>
      <c r="V227" s="91"/>
      <c r="W227" s="91"/>
    </row>
    <row r="228" spans="1:23" s="95" customFormat="1">
      <c r="A228" s="125" t="s">
        <v>290</v>
      </c>
      <c r="B228" s="123"/>
      <c r="C228" s="124" t="s">
        <v>1083</v>
      </c>
      <c r="D228" s="125">
        <v>30316</v>
      </c>
      <c r="E228" s="125">
        <v>50375</v>
      </c>
      <c r="F228" s="125" t="s">
        <v>139</v>
      </c>
      <c r="G228" s="124" t="s">
        <v>1163</v>
      </c>
      <c r="H228" s="123" t="s">
        <v>1054</v>
      </c>
      <c r="I228" s="125" t="s">
        <v>1164</v>
      </c>
      <c r="J228" s="127" t="s">
        <v>1165</v>
      </c>
      <c r="K228" s="127"/>
      <c r="L228" s="128" t="s">
        <v>1166</v>
      </c>
      <c r="M228" s="124">
        <v>32960</v>
      </c>
      <c r="N228" s="126">
        <v>41426</v>
      </c>
      <c r="O228" s="129">
        <v>3795000</v>
      </c>
      <c r="P228" s="123"/>
      <c r="Q228" s="123"/>
      <c r="R228" s="123"/>
      <c r="S228" s="129">
        <v>2869536.57</v>
      </c>
      <c r="T228" s="129">
        <v>2869537.98</v>
      </c>
      <c r="U228" s="123"/>
      <c r="V228" s="123" t="s">
        <v>1159</v>
      </c>
      <c r="W228" s="123"/>
    </row>
    <row r="229" spans="1:23" s="95" customFormat="1">
      <c r="A229" s="125" t="s">
        <v>290</v>
      </c>
      <c r="B229" s="123"/>
      <c r="C229" s="124" t="s">
        <v>1083</v>
      </c>
      <c r="D229" s="125">
        <v>30316</v>
      </c>
      <c r="E229" s="125">
        <v>50375</v>
      </c>
      <c r="F229" s="125" t="s">
        <v>139</v>
      </c>
      <c r="G229" s="124"/>
      <c r="H229" s="123"/>
      <c r="I229" s="125" t="s">
        <v>1164</v>
      </c>
      <c r="J229" s="127" t="s">
        <v>1167</v>
      </c>
      <c r="K229" s="127"/>
      <c r="L229" s="128"/>
      <c r="M229" s="124" t="s">
        <v>328</v>
      </c>
      <c r="N229" s="126"/>
      <c r="O229" s="129"/>
      <c r="P229" s="123"/>
      <c r="Q229" s="123"/>
      <c r="R229" s="123"/>
      <c r="S229" s="129">
        <v>1475310.82</v>
      </c>
      <c r="T229" s="129">
        <v>1475311.53</v>
      </c>
      <c r="U229" s="123"/>
      <c r="V229" s="123" t="s">
        <v>1159</v>
      </c>
      <c r="W229" s="123"/>
    </row>
    <row r="230" spans="1:23">
      <c r="A230" s="125" t="s">
        <v>310</v>
      </c>
      <c r="B230" s="123"/>
      <c r="C230" s="124"/>
      <c r="D230" s="125">
        <v>30354</v>
      </c>
      <c r="E230" s="125">
        <v>50405</v>
      </c>
      <c r="F230" s="125" t="s">
        <v>197</v>
      </c>
      <c r="G230" s="124" t="s">
        <v>198</v>
      </c>
      <c r="H230" s="123" t="s">
        <v>434</v>
      </c>
      <c r="I230" s="125" t="s">
        <v>435</v>
      </c>
      <c r="J230" s="134" t="s">
        <v>436</v>
      </c>
      <c r="K230" s="153" t="s">
        <v>1168</v>
      </c>
      <c r="L230" s="125">
        <v>42048831</v>
      </c>
      <c r="M230" s="124">
        <v>36012</v>
      </c>
      <c r="N230" s="126">
        <v>41791</v>
      </c>
      <c r="O230" s="129">
        <v>669000</v>
      </c>
      <c r="P230" s="123"/>
      <c r="Q230" s="123"/>
      <c r="R230" s="123"/>
      <c r="S230" s="123"/>
      <c r="T230" s="129">
        <v>1865216.7</v>
      </c>
      <c r="U230" s="123" t="s">
        <v>437</v>
      </c>
      <c r="V230" s="123"/>
      <c r="W230" s="123"/>
    </row>
    <row r="231" spans="1:23">
      <c r="A231" s="125" t="s">
        <v>310</v>
      </c>
      <c r="B231" s="123"/>
      <c r="C231" s="124"/>
      <c r="D231" s="125">
        <v>30346</v>
      </c>
      <c r="E231" s="125">
        <v>50438</v>
      </c>
      <c r="F231" s="125" t="s">
        <v>438</v>
      </c>
      <c r="G231" s="124" t="s">
        <v>439</v>
      </c>
      <c r="H231" s="123" t="s">
        <v>440</v>
      </c>
      <c r="I231" s="125" t="s">
        <v>441</v>
      </c>
      <c r="J231" s="134" t="s">
        <v>442</v>
      </c>
      <c r="K231" s="153"/>
      <c r="L231" s="125"/>
      <c r="M231" s="124" t="s">
        <v>443</v>
      </c>
      <c r="N231" s="126">
        <v>41780</v>
      </c>
      <c r="O231" s="129">
        <v>10780000</v>
      </c>
      <c r="P231" s="123"/>
      <c r="Q231" s="123"/>
      <c r="R231" s="123"/>
      <c r="S231" s="123"/>
      <c r="T231" s="129">
        <v>10166424.17</v>
      </c>
      <c r="U231" s="123"/>
      <c r="V231" s="123" t="s">
        <v>361</v>
      </c>
      <c r="W231" s="123"/>
    </row>
    <row r="232" spans="1:23" ht="63.75">
      <c r="A232" s="125" t="s">
        <v>305</v>
      </c>
      <c r="B232" s="123"/>
      <c r="C232" s="124"/>
      <c r="D232" s="125">
        <v>30346</v>
      </c>
      <c r="E232" s="125">
        <v>50438</v>
      </c>
      <c r="F232" s="125" t="s">
        <v>438</v>
      </c>
      <c r="G232" s="124" t="s">
        <v>439</v>
      </c>
      <c r="H232" s="123" t="s">
        <v>440</v>
      </c>
      <c r="I232" s="125" t="s">
        <v>441</v>
      </c>
      <c r="J232" s="134" t="s">
        <v>444</v>
      </c>
      <c r="K232" s="153"/>
      <c r="L232" s="125"/>
      <c r="M232" s="124" t="s">
        <v>445</v>
      </c>
      <c r="N232" s="126"/>
      <c r="O232" s="129">
        <v>5300000</v>
      </c>
      <c r="P232" s="123"/>
      <c r="Q232" s="123"/>
      <c r="R232" s="123"/>
      <c r="S232" s="123"/>
      <c r="T232" s="129">
        <v>4992922.66</v>
      </c>
      <c r="U232" s="123"/>
      <c r="V232" s="123" t="s">
        <v>361</v>
      </c>
      <c r="W232" s="123"/>
    </row>
    <row r="233" spans="1:23">
      <c r="A233" s="125" t="s">
        <v>290</v>
      </c>
      <c r="B233" s="123"/>
      <c r="C233" s="124" t="s">
        <v>331</v>
      </c>
      <c r="D233" s="125">
        <v>450</v>
      </c>
      <c r="E233" s="125" t="s">
        <v>446</v>
      </c>
      <c r="F233" s="125" t="s">
        <v>141</v>
      </c>
      <c r="G233" s="124" t="s">
        <v>447</v>
      </c>
      <c r="H233" s="123" t="s">
        <v>448</v>
      </c>
      <c r="I233" s="125" t="s">
        <v>334</v>
      </c>
      <c r="J233" s="127" t="s">
        <v>449</v>
      </c>
      <c r="K233" s="205"/>
      <c r="L233" s="128"/>
      <c r="M233" s="124" t="s">
        <v>450</v>
      </c>
      <c r="N233" s="126">
        <v>41791</v>
      </c>
      <c r="O233" s="129"/>
      <c r="P233" s="123"/>
      <c r="Q233" s="123"/>
      <c r="R233" s="123"/>
      <c r="S233" s="123"/>
      <c r="T233" s="129"/>
      <c r="U233" s="123"/>
      <c r="V233" s="123"/>
      <c r="W233" s="123"/>
    </row>
    <row r="234" spans="1:23">
      <c r="A234" s="125" t="s">
        <v>290</v>
      </c>
      <c r="B234" s="123"/>
      <c r="C234" s="124" t="s">
        <v>331</v>
      </c>
      <c r="D234" s="125">
        <v>450</v>
      </c>
      <c r="E234" s="125" t="s">
        <v>446</v>
      </c>
      <c r="F234" s="125" t="s">
        <v>141</v>
      </c>
      <c r="G234" s="124"/>
      <c r="H234" s="123"/>
      <c r="I234" s="125" t="s">
        <v>334</v>
      </c>
      <c r="J234" s="127" t="s">
        <v>339</v>
      </c>
      <c r="K234" s="205"/>
      <c r="L234" s="128"/>
      <c r="M234" s="124" t="s">
        <v>328</v>
      </c>
      <c r="N234" s="126"/>
      <c r="O234" s="129"/>
      <c r="P234" s="123"/>
      <c r="Q234" s="123"/>
      <c r="R234" s="123"/>
      <c r="S234" s="123"/>
      <c r="T234" s="129"/>
      <c r="U234" s="123"/>
      <c r="V234" s="123"/>
      <c r="W234" s="123"/>
    </row>
    <row r="235" spans="1:23" s="206" customFormat="1" ht="25.5">
      <c r="A235" s="125" t="s">
        <v>290</v>
      </c>
      <c r="B235" s="123"/>
      <c r="C235" s="124" t="s">
        <v>1169</v>
      </c>
      <c r="D235" s="125" t="s">
        <v>1170</v>
      </c>
      <c r="E235" s="125" t="s">
        <v>1171</v>
      </c>
      <c r="F235" s="125" t="s">
        <v>140</v>
      </c>
      <c r="G235" s="124" t="s">
        <v>1172</v>
      </c>
      <c r="H235" s="123" t="s">
        <v>1173</v>
      </c>
      <c r="I235" s="128" t="s">
        <v>1174</v>
      </c>
      <c r="J235" s="134" t="s">
        <v>1175</v>
      </c>
      <c r="K235" s="134"/>
      <c r="L235" s="125"/>
      <c r="M235" s="124" t="s">
        <v>1176</v>
      </c>
      <c r="N235" s="126">
        <v>41426</v>
      </c>
      <c r="O235" s="129">
        <v>8177700</v>
      </c>
      <c r="P235" s="123"/>
      <c r="Q235" s="123"/>
      <c r="R235" s="123"/>
      <c r="S235" s="129">
        <v>5692416</v>
      </c>
      <c r="T235" s="129">
        <v>5695701.3499999996</v>
      </c>
      <c r="U235" s="123"/>
      <c r="V235" s="123" t="s">
        <v>1177</v>
      </c>
      <c r="W235" s="123"/>
    </row>
    <row r="236" spans="1:23" s="206" customFormat="1" ht="25.5">
      <c r="A236" s="125" t="s">
        <v>290</v>
      </c>
      <c r="B236" s="123"/>
      <c r="C236" s="124" t="s">
        <v>1169</v>
      </c>
      <c r="D236" s="125" t="s">
        <v>1170</v>
      </c>
      <c r="E236" s="125" t="s">
        <v>1171</v>
      </c>
      <c r="F236" s="125" t="s">
        <v>140</v>
      </c>
      <c r="G236" s="124"/>
      <c r="H236" s="123"/>
      <c r="I236" s="128" t="s">
        <v>1174</v>
      </c>
      <c r="J236" s="134" t="s">
        <v>1178</v>
      </c>
      <c r="K236" s="134"/>
      <c r="L236" s="125"/>
      <c r="M236" s="124" t="s">
        <v>328</v>
      </c>
      <c r="N236" s="126"/>
      <c r="O236" s="129"/>
      <c r="P236" s="123"/>
      <c r="Q236" s="123"/>
      <c r="R236" s="123"/>
      <c r="S236" s="129">
        <v>2901439</v>
      </c>
      <c r="T236" s="129">
        <v>2903126.7</v>
      </c>
      <c r="U236" s="123"/>
      <c r="V236" s="123" t="s">
        <v>1177</v>
      </c>
      <c r="W236" s="123"/>
    </row>
    <row r="237" spans="1:23" s="208" customFormat="1" ht="25.5">
      <c r="A237" s="125" t="s">
        <v>310</v>
      </c>
      <c r="B237" s="123"/>
      <c r="C237" s="124" t="s">
        <v>451</v>
      </c>
      <c r="D237" s="125">
        <v>30770</v>
      </c>
      <c r="E237" s="125">
        <v>51047</v>
      </c>
      <c r="F237" s="125" t="s">
        <v>179</v>
      </c>
      <c r="G237" s="124" t="s">
        <v>1179</v>
      </c>
      <c r="H237" s="123" t="s">
        <v>178</v>
      </c>
      <c r="I237" s="125" t="s">
        <v>1180</v>
      </c>
      <c r="J237" s="134" t="s">
        <v>1181</v>
      </c>
      <c r="K237" s="207"/>
      <c r="L237" s="125"/>
      <c r="M237" s="124" t="s">
        <v>1182</v>
      </c>
      <c r="N237" s="126">
        <v>41563</v>
      </c>
      <c r="O237" s="129">
        <v>4028653.39</v>
      </c>
      <c r="P237" s="123"/>
      <c r="Q237" s="123"/>
      <c r="R237" s="123"/>
      <c r="S237" s="123"/>
      <c r="T237" s="129"/>
      <c r="U237" s="123"/>
      <c r="V237" s="123" t="s">
        <v>1099</v>
      </c>
      <c r="W237" s="123"/>
    </row>
    <row r="238" spans="1:23" ht="25.5">
      <c r="A238" s="125" t="s">
        <v>310</v>
      </c>
      <c r="B238" s="123"/>
      <c r="C238" s="124" t="s">
        <v>451</v>
      </c>
      <c r="D238" s="125">
        <v>30750</v>
      </c>
      <c r="E238" s="125">
        <v>51017</v>
      </c>
      <c r="F238" s="125" t="s">
        <v>189</v>
      </c>
      <c r="G238" s="124" t="s">
        <v>452</v>
      </c>
      <c r="H238" s="123" t="s">
        <v>453</v>
      </c>
      <c r="I238" s="125" t="s">
        <v>454</v>
      </c>
      <c r="J238" s="134" t="s">
        <v>455</v>
      </c>
      <c r="K238" s="134"/>
      <c r="L238" s="125"/>
      <c r="M238" s="124" t="s">
        <v>456</v>
      </c>
      <c r="N238" s="126">
        <v>41614</v>
      </c>
      <c r="O238" s="129">
        <v>7311092.4000000004</v>
      </c>
      <c r="P238" s="123"/>
      <c r="Q238" s="123"/>
      <c r="R238" s="123"/>
      <c r="S238" s="123"/>
      <c r="T238" s="129">
        <v>7200873.8200000003</v>
      </c>
      <c r="U238" s="123"/>
      <c r="V238" s="123" t="s">
        <v>457</v>
      </c>
      <c r="W238" s="123"/>
    </row>
    <row r="239" spans="1:23">
      <c r="A239" s="82" t="s">
        <v>310</v>
      </c>
      <c r="B239" s="91"/>
      <c r="C239" s="84" t="s">
        <v>451</v>
      </c>
      <c r="D239" s="82"/>
      <c r="E239" s="82"/>
      <c r="F239" s="82" t="s">
        <v>189</v>
      </c>
      <c r="G239" s="84" t="s">
        <v>452</v>
      </c>
      <c r="H239" s="91" t="s">
        <v>458</v>
      </c>
      <c r="I239" s="82" t="s">
        <v>454</v>
      </c>
      <c r="J239" s="115" t="s">
        <v>459</v>
      </c>
      <c r="K239" s="134"/>
      <c r="L239" s="82"/>
      <c r="M239" s="84" t="s">
        <v>460</v>
      </c>
      <c r="N239" s="117">
        <v>42369</v>
      </c>
      <c r="O239" s="90">
        <v>7053300</v>
      </c>
      <c r="P239" s="91"/>
      <c r="Q239" s="91"/>
      <c r="R239" s="91"/>
      <c r="S239" s="91"/>
      <c r="T239" s="90"/>
      <c r="U239" s="91" t="s">
        <v>461</v>
      </c>
      <c r="V239" s="91" t="s">
        <v>361</v>
      </c>
      <c r="W239" s="91"/>
    </row>
    <row r="240" spans="1:23">
      <c r="A240" s="125" t="s">
        <v>310</v>
      </c>
      <c r="B240" s="123"/>
      <c r="C240" s="124" t="s">
        <v>451</v>
      </c>
      <c r="D240" s="125">
        <v>30747</v>
      </c>
      <c r="E240" s="125">
        <v>51014</v>
      </c>
      <c r="F240" s="125" t="s">
        <v>462</v>
      </c>
      <c r="G240" s="124" t="s">
        <v>463</v>
      </c>
      <c r="H240" s="123" t="s">
        <v>464</v>
      </c>
      <c r="I240" s="125" t="s">
        <v>465</v>
      </c>
      <c r="J240" s="134" t="s">
        <v>466</v>
      </c>
      <c r="K240" s="134"/>
      <c r="L240" s="125"/>
      <c r="M240" s="124" t="s">
        <v>467</v>
      </c>
      <c r="N240" s="126">
        <v>42156</v>
      </c>
      <c r="O240" s="129">
        <v>12132497</v>
      </c>
      <c r="P240" s="123"/>
      <c r="Q240" s="123"/>
      <c r="R240" s="123"/>
      <c r="S240" s="123"/>
      <c r="T240" s="145">
        <v>9016686.6600000001</v>
      </c>
      <c r="U240" s="123" t="s">
        <v>468</v>
      </c>
      <c r="V240" s="123"/>
      <c r="W240" s="123"/>
    </row>
    <row r="241" spans="1:23">
      <c r="A241" s="125" t="s">
        <v>310</v>
      </c>
      <c r="B241" s="123"/>
      <c r="C241" s="124" t="s">
        <v>451</v>
      </c>
      <c r="D241" s="125">
        <v>30748</v>
      </c>
      <c r="E241" s="125">
        <v>51015</v>
      </c>
      <c r="F241" s="125" t="s">
        <v>462</v>
      </c>
      <c r="G241" s="124" t="s">
        <v>463</v>
      </c>
      <c r="H241" s="123" t="s">
        <v>469</v>
      </c>
      <c r="I241" s="125" t="s">
        <v>465</v>
      </c>
      <c r="J241" s="134" t="s">
        <v>466</v>
      </c>
      <c r="K241" s="134"/>
      <c r="L241" s="125"/>
      <c r="M241" s="124" t="s">
        <v>470</v>
      </c>
      <c r="N241" s="126">
        <v>42156</v>
      </c>
      <c r="O241" s="129">
        <v>8318584</v>
      </c>
      <c r="P241" s="123"/>
      <c r="Q241" s="123"/>
      <c r="R241" s="123"/>
      <c r="S241" s="123"/>
      <c r="T241" s="129">
        <v>9016686.6600000001</v>
      </c>
      <c r="U241" s="123" t="s">
        <v>468</v>
      </c>
      <c r="V241" s="123"/>
      <c r="W241" s="123"/>
    </row>
    <row r="242" spans="1:23">
      <c r="A242" s="125" t="s">
        <v>305</v>
      </c>
      <c r="B242" s="123"/>
      <c r="C242" s="124" t="s">
        <v>451</v>
      </c>
      <c r="D242" s="125">
        <v>30747</v>
      </c>
      <c r="E242" s="125">
        <v>51014</v>
      </c>
      <c r="F242" s="125" t="s">
        <v>462</v>
      </c>
      <c r="G242" s="124" t="s">
        <v>463</v>
      </c>
      <c r="H242" s="123" t="s">
        <v>464</v>
      </c>
      <c r="I242" s="125" t="s">
        <v>465</v>
      </c>
      <c r="J242" s="134" t="s">
        <v>471</v>
      </c>
      <c r="K242" s="134"/>
      <c r="L242" s="125"/>
      <c r="M242" s="124" t="s">
        <v>472</v>
      </c>
      <c r="N242" s="126">
        <v>42156</v>
      </c>
      <c r="O242" s="129"/>
      <c r="P242" s="123"/>
      <c r="Q242" s="123"/>
      <c r="R242" s="123"/>
      <c r="S242" s="123"/>
      <c r="T242" s="129"/>
      <c r="U242" s="123" t="s">
        <v>473</v>
      </c>
      <c r="V242" s="123"/>
      <c r="W242" s="123"/>
    </row>
    <row r="243" spans="1:23" s="208" customFormat="1">
      <c r="A243" s="125" t="s">
        <v>290</v>
      </c>
      <c r="B243" s="125">
        <v>2008</v>
      </c>
      <c r="C243" s="124" t="s">
        <v>331</v>
      </c>
      <c r="D243" s="125">
        <v>113</v>
      </c>
      <c r="E243" s="125">
        <v>10140</v>
      </c>
      <c r="F243" s="125" t="s">
        <v>170</v>
      </c>
      <c r="G243" s="124"/>
      <c r="H243" s="123" t="s">
        <v>474</v>
      </c>
      <c r="I243" s="126" t="s">
        <v>364</v>
      </c>
      <c r="J243" s="127" t="s">
        <v>475</v>
      </c>
      <c r="K243" s="127"/>
      <c r="L243" s="128"/>
      <c r="M243" s="124"/>
      <c r="N243" s="126">
        <v>39965</v>
      </c>
      <c r="O243" s="129"/>
      <c r="P243" s="129"/>
      <c r="Q243" s="129"/>
      <c r="R243" s="129"/>
      <c r="S243" s="129">
        <v>500000</v>
      </c>
      <c r="T243" s="129">
        <v>500000</v>
      </c>
      <c r="U243" s="123" t="s">
        <v>476</v>
      </c>
      <c r="V243" s="123"/>
      <c r="W243" s="123"/>
    </row>
    <row r="244" spans="1:23" s="208" customFormat="1">
      <c r="A244" s="125" t="s">
        <v>290</v>
      </c>
      <c r="B244" s="123"/>
      <c r="C244" s="124" t="s">
        <v>317</v>
      </c>
      <c r="D244" s="125">
        <v>294</v>
      </c>
      <c r="E244" s="125">
        <v>10380</v>
      </c>
      <c r="F244" s="125" t="s">
        <v>118</v>
      </c>
      <c r="G244" s="124" t="s">
        <v>119</v>
      </c>
      <c r="H244" s="123" t="s">
        <v>117</v>
      </c>
      <c r="I244" s="125" t="s">
        <v>639</v>
      </c>
      <c r="J244" s="134" t="s">
        <v>640</v>
      </c>
      <c r="K244" s="134"/>
      <c r="L244" s="125">
        <v>41396763</v>
      </c>
      <c r="M244" s="124">
        <v>28885</v>
      </c>
      <c r="N244" s="126">
        <v>40330</v>
      </c>
      <c r="O244" s="129">
        <v>339100</v>
      </c>
      <c r="P244" s="129">
        <v>160296</v>
      </c>
      <c r="Q244" s="129">
        <v>160296.1</v>
      </c>
      <c r="R244" s="129"/>
      <c r="S244" s="129"/>
      <c r="T244" s="129"/>
      <c r="U244" s="151" t="s">
        <v>1183</v>
      </c>
      <c r="V244" s="123" t="s">
        <v>643</v>
      </c>
      <c r="W244" s="123" t="s">
        <v>643</v>
      </c>
    </row>
    <row r="245" spans="1:23">
      <c r="A245" s="194" t="s">
        <v>310</v>
      </c>
      <c r="B245" s="209"/>
      <c r="C245" s="210" t="s">
        <v>477</v>
      </c>
      <c r="D245" s="194">
        <v>30361</v>
      </c>
      <c r="E245" s="194">
        <v>50768</v>
      </c>
      <c r="F245" s="194" t="s">
        <v>478</v>
      </c>
      <c r="G245" s="210" t="s">
        <v>479</v>
      </c>
      <c r="H245" s="209" t="s">
        <v>480</v>
      </c>
      <c r="I245" s="194" t="s">
        <v>481</v>
      </c>
      <c r="J245" s="153"/>
      <c r="K245" s="153"/>
      <c r="L245" s="194"/>
      <c r="M245" s="210"/>
      <c r="N245" s="211">
        <v>43160</v>
      </c>
      <c r="O245" s="155">
        <v>5326722</v>
      </c>
      <c r="P245" s="155"/>
      <c r="Q245" s="155"/>
      <c r="R245" s="155"/>
      <c r="S245" s="155"/>
      <c r="T245" s="155"/>
      <c r="U245" s="209" t="s">
        <v>482</v>
      </c>
      <c r="V245" s="209"/>
      <c r="W245" s="209"/>
    </row>
    <row r="246" spans="1:23">
      <c r="A246" s="194" t="s">
        <v>310</v>
      </c>
      <c r="B246" s="209"/>
      <c r="C246" s="210" t="s">
        <v>477</v>
      </c>
      <c r="D246" s="194">
        <v>30361</v>
      </c>
      <c r="E246" s="194">
        <v>50413</v>
      </c>
      <c r="F246" s="194" t="s">
        <v>478</v>
      </c>
      <c r="G246" s="210" t="s">
        <v>479</v>
      </c>
      <c r="H246" s="209" t="s">
        <v>483</v>
      </c>
      <c r="I246" s="194" t="s">
        <v>481</v>
      </c>
      <c r="J246" s="153"/>
      <c r="K246" s="153"/>
      <c r="L246" s="194"/>
      <c r="M246" s="210"/>
      <c r="N246" s="211">
        <v>43160</v>
      </c>
      <c r="O246" s="155">
        <v>93361588</v>
      </c>
      <c r="P246" s="155"/>
      <c r="Q246" s="155"/>
      <c r="R246" s="155"/>
      <c r="S246" s="155"/>
      <c r="T246" s="155"/>
      <c r="U246" s="209" t="s">
        <v>482</v>
      </c>
      <c r="V246" s="209"/>
      <c r="W246" s="209"/>
    </row>
    <row r="247" spans="1:23">
      <c r="A247" s="194" t="s">
        <v>310</v>
      </c>
      <c r="B247" s="209"/>
      <c r="C247" s="210" t="s">
        <v>477</v>
      </c>
      <c r="D247" s="194">
        <v>30361</v>
      </c>
      <c r="E247" s="194">
        <v>50414</v>
      </c>
      <c r="F247" s="194" t="s">
        <v>478</v>
      </c>
      <c r="G247" s="210" t="s">
        <v>479</v>
      </c>
      <c r="H247" s="209" t="s">
        <v>236</v>
      </c>
      <c r="I247" s="194" t="s">
        <v>481</v>
      </c>
      <c r="J247" s="153"/>
      <c r="K247" s="153"/>
      <c r="L247" s="194"/>
      <c r="M247" s="210"/>
      <c r="N247" s="211">
        <v>43160</v>
      </c>
      <c r="O247" s="155">
        <v>20410547</v>
      </c>
      <c r="P247" s="155"/>
      <c r="Q247" s="155"/>
      <c r="R247" s="155"/>
      <c r="S247" s="155"/>
      <c r="T247" s="155"/>
      <c r="U247" s="209" t="s">
        <v>482</v>
      </c>
      <c r="V247" s="209"/>
      <c r="W247" s="209"/>
    </row>
    <row r="248" spans="1:23">
      <c r="A248" s="194" t="s">
        <v>310</v>
      </c>
      <c r="B248" s="209"/>
      <c r="C248" s="210" t="s">
        <v>484</v>
      </c>
      <c r="D248" s="194">
        <v>936</v>
      </c>
      <c r="E248" s="194">
        <v>11236</v>
      </c>
      <c r="F248" s="194" t="s">
        <v>485</v>
      </c>
      <c r="G248" s="210" t="s">
        <v>59</v>
      </c>
      <c r="H248" s="209" t="s">
        <v>60</v>
      </c>
      <c r="I248" s="194" t="s">
        <v>486</v>
      </c>
      <c r="J248" s="153" t="s">
        <v>487</v>
      </c>
      <c r="K248" s="153"/>
      <c r="L248" s="194"/>
      <c r="M248" s="210" t="s">
        <v>488</v>
      </c>
      <c r="N248" s="211">
        <v>41913</v>
      </c>
      <c r="O248" s="155">
        <v>131451250</v>
      </c>
      <c r="P248" s="155"/>
      <c r="Q248" s="155"/>
      <c r="R248" s="155"/>
      <c r="S248" s="155"/>
      <c r="T248" s="155"/>
      <c r="U248" s="209" t="s">
        <v>484</v>
      </c>
      <c r="V248" s="209"/>
      <c r="W248" s="209"/>
    </row>
    <row r="249" spans="1:23">
      <c r="A249" s="194" t="s">
        <v>305</v>
      </c>
      <c r="B249" s="209"/>
      <c r="C249" s="210" t="s">
        <v>484</v>
      </c>
      <c r="D249" s="194">
        <v>936</v>
      </c>
      <c r="E249" s="194">
        <v>11236</v>
      </c>
      <c r="F249" s="194" t="s">
        <v>485</v>
      </c>
      <c r="G249" s="210" t="s">
        <v>59</v>
      </c>
      <c r="H249" s="209" t="s">
        <v>60</v>
      </c>
      <c r="I249" s="194" t="s">
        <v>486</v>
      </c>
      <c r="J249" s="153" t="s">
        <v>489</v>
      </c>
      <c r="K249" s="153"/>
      <c r="L249" s="194"/>
      <c r="M249" s="210">
        <v>33412</v>
      </c>
      <c r="N249" s="211">
        <v>41913</v>
      </c>
      <c r="O249" s="155">
        <v>0</v>
      </c>
      <c r="P249" s="155"/>
      <c r="Q249" s="155"/>
      <c r="R249" s="155"/>
      <c r="S249" s="155"/>
      <c r="T249" s="155"/>
      <c r="U249" s="209" t="s">
        <v>484</v>
      </c>
      <c r="V249" s="209"/>
      <c r="W249" s="209"/>
    </row>
    <row r="250" spans="1:23">
      <c r="A250" s="194" t="s">
        <v>290</v>
      </c>
      <c r="B250" s="209"/>
      <c r="C250" s="210" t="s">
        <v>484</v>
      </c>
      <c r="D250" s="194">
        <v>936</v>
      </c>
      <c r="E250" s="194">
        <v>11236</v>
      </c>
      <c r="F250" s="194" t="s">
        <v>485</v>
      </c>
      <c r="G250" s="210" t="s">
        <v>59</v>
      </c>
      <c r="H250" s="209" t="s">
        <v>60</v>
      </c>
      <c r="I250" s="194" t="s">
        <v>486</v>
      </c>
      <c r="J250" s="153" t="s">
        <v>490</v>
      </c>
      <c r="K250" s="153"/>
      <c r="L250" s="194"/>
      <c r="M250" s="210" t="s">
        <v>491</v>
      </c>
      <c r="N250" s="211">
        <v>41913</v>
      </c>
      <c r="O250" s="155">
        <v>0</v>
      </c>
      <c r="P250" s="155"/>
      <c r="Q250" s="155"/>
      <c r="R250" s="155"/>
      <c r="S250" s="155"/>
      <c r="T250" s="155"/>
      <c r="U250" s="209" t="s">
        <v>484</v>
      </c>
      <c r="V250" s="209"/>
      <c r="W250" s="209"/>
    </row>
    <row r="251" spans="1:23">
      <c r="A251" s="125" t="s">
        <v>305</v>
      </c>
      <c r="B251" s="123"/>
      <c r="C251" s="124" t="s">
        <v>492</v>
      </c>
      <c r="D251" s="125">
        <v>947</v>
      </c>
      <c r="E251" s="125">
        <v>11261</v>
      </c>
      <c r="F251" s="125" t="s">
        <v>61</v>
      </c>
      <c r="G251" s="124" t="s">
        <v>62</v>
      </c>
      <c r="H251" s="123" t="s">
        <v>493</v>
      </c>
      <c r="I251" s="125" t="s">
        <v>494</v>
      </c>
      <c r="J251" s="134"/>
      <c r="K251" s="153"/>
      <c r="L251" s="125"/>
      <c r="M251" s="124"/>
      <c r="N251" s="126">
        <v>42156</v>
      </c>
      <c r="O251" s="129">
        <v>4400000</v>
      </c>
      <c r="P251" s="129"/>
      <c r="Q251" s="129"/>
      <c r="R251" s="129"/>
      <c r="S251" s="129"/>
      <c r="T251" s="129"/>
      <c r="U251" s="123" t="s">
        <v>482</v>
      </c>
      <c r="V251" s="123"/>
      <c r="W251" s="123"/>
    </row>
    <row r="252" spans="1:23">
      <c r="A252" s="125" t="s">
        <v>290</v>
      </c>
      <c r="B252" s="123"/>
      <c r="C252" s="124" t="s">
        <v>495</v>
      </c>
      <c r="D252" s="125">
        <v>504</v>
      </c>
      <c r="E252" s="125">
        <v>10649</v>
      </c>
      <c r="F252" s="125" t="s">
        <v>93</v>
      </c>
      <c r="G252" s="124" t="s">
        <v>496</v>
      </c>
      <c r="H252" s="123" t="s">
        <v>497</v>
      </c>
      <c r="I252" s="125" t="s">
        <v>498</v>
      </c>
      <c r="J252" s="134" t="s">
        <v>499</v>
      </c>
      <c r="K252" s="153"/>
      <c r="L252" s="125"/>
      <c r="M252" s="124" t="s">
        <v>500</v>
      </c>
      <c r="N252" s="126">
        <v>41426</v>
      </c>
      <c r="O252" s="129">
        <v>12424849</v>
      </c>
      <c r="P252" s="129"/>
      <c r="Q252" s="129"/>
      <c r="R252" s="129"/>
      <c r="S252" s="129"/>
      <c r="T252" s="129"/>
      <c r="U252" s="123" t="s">
        <v>501</v>
      </c>
      <c r="V252" s="123"/>
      <c r="W252" s="123"/>
    </row>
    <row r="253" spans="1:23">
      <c r="A253" s="125" t="s">
        <v>290</v>
      </c>
      <c r="B253" s="123"/>
      <c r="C253" s="124" t="s">
        <v>495</v>
      </c>
      <c r="D253" s="125">
        <v>30449</v>
      </c>
      <c r="E253" s="125">
        <v>50545</v>
      </c>
      <c r="F253" s="125" t="s">
        <v>91</v>
      </c>
      <c r="G253" s="124" t="s">
        <v>92</v>
      </c>
      <c r="H253" s="124" t="s">
        <v>90</v>
      </c>
      <c r="I253" s="125" t="s">
        <v>502</v>
      </c>
      <c r="J253" s="134" t="s">
        <v>503</v>
      </c>
      <c r="K253" s="153"/>
      <c r="L253" s="125"/>
      <c r="M253" s="124" t="s">
        <v>504</v>
      </c>
      <c r="N253" s="126">
        <v>41791</v>
      </c>
      <c r="O253" s="129">
        <v>25060655</v>
      </c>
      <c r="P253" s="129"/>
      <c r="Q253" s="129"/>
      <c r="R253" s="129"/>
      <c r="S253" s="129"/>
      <c r="T253" s="129"/>
      <c r="U253" s="123" t="s">
        <v>505</v>
      </c>
      <c r="V253" s="123"/>
      <c r="W253" s="123"/>
    </row>
    <row r="254" spans="1:23">
      <c r="A254" s="194" t="s">
        <v>290</v>
      </c>
      <c r="B254" s="209"/>
      <c r="C254" s="210"/>
      <c r="D254" s="194">
        <v>501</v>
      </c>
      <c r="E254" s="194">
        <v>10646</v>
      </c>
      <c r="F254" s="194" t="s">
        <v>237</v>
      </c>
      <c r="G254" s="210" t="s">
        <v>506</v>
      </c>
      <c r="H254" s="210" t="s">
        <v>507</v>
      </c>
      <c r="I254" s="194" t="s">
        <v>508</v>
      </c>
      <c r="J254" s="153"/>
      <c r="K254" s="153"/>
      <c r="L254" s="194"/>
      <c r="M254" s="210">
        <v>32967</v>
      </c>
      <c r="N254" s="211">
        <v>43252</v>
      </c>
      <c r="O254" s="155">
        <v>11980465</v>
      </c>
      <c r="P254" s="155"/>
      <c r="Q254" s="155"/>
      <c r="R254" s="155"/>
      <c r="S254" s="155"/>
      <c r="T254" s="155"/>
      <c r="U254" s="209" t="s">
        <v>509</v>
      </c>
      <c r="V254" s="209"/>
      <c r="W254" s="209"/>
    </row>
    <row r="255" spans="1:23">
      <c r="A255" s="194" t="s">
        <v>290</v>
      </c>
      <c r="B255" s="209"/>
      <c r="C255" s="210"/>
      <c r="D255" s="194"/>
      <c r="E255" s="194"/>
      <c r="F255" s="194" t="s">
        <v>510</v>
      </c>
      <c r="G255" s="210" t="s">
        <v>511</v>
      </c>
      <c r="H255" s="210" t="s">
        <v>511</v>
      </c>
      <c r="I255" s="194" t="s">
        <v>512</v>
      </c>
      <c r="J255" s="153"/>
      <c r="K255" s="153"/>
      <c r="L255" s="194"/>
      <c r="M255" s="210"/>
      <c r="N255" s="211">
        <v>43253</v>
      </c>
      <c r="O255" s="155"/>
      <c r="P255" s="155"/>
      <c r="Q255" s="155"/>
      <c r="R255" s="155"/>
      <c r="S255" s="155"/>
      <c r="T255" s="155"/>
      <c r="U255" s="209" t="s">
        <v>513</v>
      </c>
      <c r="V255" s="209"/>
      <c r="W255" s="209"/>
    </row>
    <row r="256" spans="1:23">
      <c r="A256" s="125" t="s">
        <v>290</v>
      </c>
      <c r="B256" s="123"/>
      <c r="C256" s="124" t="s">
        <v>514</v>
      </c>
      <c r="D256" s="125">
        <v>30296</v>
      </c>
      <c r="E256" s="125">
        <v>50334</v>
      </c>
      <c r="F256" s="125" t="s">
        <v>89</v>
      </c>
      <c r="G256" s="124" t="s">
        <v>515</v>
      </c>
      <c r="H256" s="124" t="s">
        <v>88</v>
      </c>
      <c r="I256" s="125" t="s">
        <v>516</v>
      </c>
      <c r="J256" s="134" t="s">
        <v>517</v>
      </c>
      <c r="K256" s="153"/>
      <c r="L256" s="125"/>
      <c r="M256" s="124">
        <v>40492</v>
      </c>
      <c r="N256" s="126">
        <v>42522</v>
      </c>
      <c r="O256" s="129">
        <v>1166400</v>
      </c>
      <c r="P256" s="129"/>
      <c r="Q256" s="129"/>
      <c r="R256" s="129"/>
      <c r="S256" s="129"/>
      <c r="T256" s="129"/>
      <c r="U256" s="123" t="s">
        <v>505</v>
      </c>
      <c r="V256" s="123"/>
      <c r="W256" s="123"/>
    </row>
    <row r="257" spans="1:23">
      <c r="A257" s="125" t="s">
        <v>290</v>
      </c>
      <c r="B257" s="123"/>
      <c r="C257" s="124" t="s">
        <v>514</v>
      </c>
      <c r="D257" s="125">
        <v>30298</v>
      </c>
      <c r="E257" s="125">
        <v>50336</v>
      </c>
      <c r="F257" s="125" t="s">
        <v>86</v>
      </c>
      <c r="G257" s="124" t="s">
        <v>518</v>
      </c>
      <c r="H257" s="124" t="s">
        <v>85</v>
      </c>
      <c r="I257" s="125" t="s">
        <v>519</v>
      </c>
      <c r="J257" s="134" t="s">
        <v>520</v>
      </c>
      <c r="K257" s="153"/>
      <c r="L257" s="125"/>
      <c r="M257" s="124" t="s">
        <v>521</v>
      </c>
      <c r="N257" s="126">
        <v>42522</v>
      </c>
      <c r="O257" s="129">
        <v>1166400</v>
      </c>
      <c r="P257" s="129"/>
      <c r="Q257" s="129"/>
      <c r="R257" s="129"/>
      <c r="S257" s="129"/>
      <c r="T257" s="129"/>
      <c r="U257" s="123" t="s">
        <v>505</v>
      </c>
      <c r="V257" s="123"/>
      <c r="W257" s="123"/>
    </row>
    <row r="258" spans="1:23" s="216" customFormat="1">
      <c r="A258" s="212" t="s">
        <v>290</v>
      </c>
      <c r="B258" s="136"/>
      <c r="C258" s="213" t="s">
        <v>495</v>
      </c>
      <c r="D258" s="212">
        <v>30495</v>
      </c>
      <c r="E258" s="212">
        <v>50607</v>
      </c>
      <c r="F258" s="212" t="s">
        <v>522</v>
      </c>
      <c r="G258" s="213" t="s">
        <v>523</v>
      </c>
      <c r="H258" s="213" t="s">
        <v>87</v>
      </c>
      <c r="I258" s="212" t="s">
        <v>524</v>
      </c>
      <c r="J258" s="214" t="s">
        <v>525</v>
      </c>
      <c r="K258" s="153"/>
      <c r="L258" s="212"/>
      <c r="M258" s="213" t="s">
        <v>526</v>
      </c>
      <c r="N258" s="215">
        <v>41426</v>
      </c>
      <c r="O258" s="135">
        <v>51877771</v>
      </c>
      <c r="P258" s="135"/>
      <c r="Q258" s="135"/>
      <c r="R258" s="135"/>
      <c r="S258" s="135"/>
      <c r="T258" s="135"/>
      <c r="U258" s="136" t="s">
        <v>1184</v>
      </c>
      <c r="V258" s="136"/>
      <c r="W258" s="136"/>
    </row>
    <row r="259" spans="1:23" s="216" customFormat="1">
      <c r="A259" s="212" t="s">
        <v>290</v>
      </c>
      <c r="B259" s="136"/>
      <c r="C259" s="213" t="s">
        <v>495</v>
      </c>
      <c r="D259" s="212">
        <v>30495</v>
      </c>
      <c r="E259" s="212">
        <v>50615</v>
      </c>
      <c r="F259" s="212" t="s">
        <v>522</v>
      </c>
      <c r="G259" s="213" t="s">
        <v>523</v>
      </c>
      <c r="H259" s="213" t="s">
        <v>527</v>
      </c>
      <c r="I259" s="212" t="s">
        <v>524</v>
      </c>
      <c r="J259" s="214"/>
      <c r="K259" s="153"/>
      <c r="L259" s="212"/>
      <c r="M259" s="213"/>
      <c r="N259" s="215"/>
      <c r="O259" s="135"/>
      <c r="P259" s="135"/>
      <c r="Q259" s="135"/>
      <c r="R259" s="135"/>
      <c r="S259" s="135"/>
      <c r="T259" s="135"/>
      <c r="U259" s="136" t="s">
        <v>1185</v>
      </c>
      <c r="V259" s="136"/>
      <c r="W259" s="136"/>
    </row>
    <row r="260" spans="1:23">
      <c r="A260" s="194" t="s">
        <v>290</v>
      </c>
      <c r="B260" s="209"/>
      <c r="C260" s="210"/>
      <c r="D260" s="194">
        <v>451</v>
      </c>
      <c r="E260" s="194">
        <v>10583</v>
      </c>
      <c r="F260" s="194" t="s">
        <v>528</v>
      </c>
      <c r="G260" s="210" t="s">
        <v>529</v>
      </c>
      <c r="H260" s="210" t="s">
        <v>530</v>
      </c>
      <c r="I260" s="194" t="s">
        <v>531</v>
      </c>
      <c r="J260" s="153" t="s">
        <v>532</v>
      </c>
      <c r="K260" s="153"/>
      <c r="L260" s="194"/>
      <c r="M260" s="210" t="s">
        <v>533</v>
      </c>
      <c r="N260" s="211">
        <v>41426</v>
      </c>
      <c r="O260" s="155">
        <v>12705537</v>
      </c>
      <c r="P260" s="155"/>
      <c r="Q260" s="155"/>
      <c r="R260" s="155"/>
      <c r="S260" s="155"/>
      <c r="T260" s="155"/>
      <c r="U260" s="209" t="s">
        <v>534</v>
      </c>
      <c r="V260" s="209"/>
      <c r="W260" s="209"/>
    </row>
    <row r="261" spans="1:23">
      <c r="A261" s="125" t="s">
        <v>290</v>
      </c>
      <c r="B261" s="123"/>
      <c r="C261" s="124"/>
      <c r="D261" s="125">
        <v>30471</v>
      </c>
      <c r="E261" s="125">
        <v>50567</v>
      </c>
      <c r="F261" s="125" t="s">
        <v>83</v>
      </c>
      <c r="G261" s="124" t="s">
        <v>84</v>
      </c>
      <c r="H261" s="124" t="s">
        <v>82</v>
      </c>
      <c r="I261" s="125" t="s">
        <v>535</v>
      </c>
      <c r="J261" s="134" t="s">
        <v>536</v>
      </c>
      <c r="K261" s="134"/>
      <c r="L261" s="124" t="s">
        <v>537</v>
      </c>
      <c r="M261" s="124" t="s">
        <v>538</v>
      </c>
      <c r="N261" s="126">
        <v>41426</v>
      </c>
      <c r="O261" s="129">
        <v>16548317</v>
      </c>
      <c r="P261" s="129"/>
      <c r="Q261" s="129"/>
      <c r="R261" s="129"/>
      <c r="S261" s="129"/>
      <c r="T261" s="129">
        <v>49364.11</v>
      </c>
      <c r="U261" s="123" t="s">
        <v>539</v>
      </c>
      <c r="V261" s="123"/>
      <c r="W261" s="123"/>
    </row>
    <row r="262" spans="1:23">
      <c r="A262" s="125" t="s">
        <v>290</v>
      </c>
      <c r="B262" s="123"/>
      <c r="C262" s="124"/>
      <c r="D262" s="125">
        <v>478</v>
      </c>
      <c r="E262" s="125">
        <v>10615</v>
      </c>
      <c r="F262" s="125" t="s">
        <v>81</v>
      </c>
      <c r="G262" s="124" t="s">
        <v>540</v>
      </c>
      <c r="H262" s="124" t="s">
        <v>541</v>
      </c>
      <c r="I262" s="125" t="s">
        <v>542</v>
      </c>
      <c r="J262" s="134" t="s">
        <v>543</v>
      </c>
      <c r="K262" s="153" t="s">
        <v>543</v>
      </c>
      <c r="L262" s="134" t="s">
        <v>543</v>
      </c>
      <c r="M262" s="134" t="s">
        <v>543</v>
      </c>
      <c r="N262" s="126">
        <v>41426</v>
      </c>
      <c r="O262" s="129">
        <v>1221505</v>
      </c>
      <c r="P262" s="129"/>
      <c r="Q262" s="129"/>
      <c r="R262" s="129"/>
      <c r="S262" s="129"/>
      <c r="T262" s="129"/>
      <c r="U262" s="123" t="s">
        <v>505</v>
      </c>
      <c r="V262" s="123"/>
      <c r="W262" s="123"/>
    </row>
    <row r="263" spans="1:23">
      <c r="A263" s="125" t="s">
        <v>290</v>
      </c>
      <c r="B263" s="123"/>
      <c r="C263" s="124"/>
      <c r="D263" s="125">
        <v>512</v>
      </c>
      <c r="E263" s="125">
        <v>10657</v>
      </c>
      <c r="F263" s="125" t="s">
        <v>81</v>
      </c>
      <c r="G263" s="124" t="s">
        <v>544</v>
      </c>
      <c r="H263" s="124" t="s">
        <v>545</v>
      </c>
      <c r="I263" s="125" t="s">
        <v>542</v>
      </c>
      <c r="J263" s="134" t="s">
        <v>546</v>
      </c>
      <c r="K263" s="153"/>
      <c r="L263" s="125"/>
      <c r="M263" s="124" t="s">
        <v>547</v>
      </c>
      <c r="N263" s="126">
        <v>43252</v>
      </c>
      <c r="O263" s="129">
        <v>8174689</v>
      </c>
      <c r="P263" s="129"/>
      <c r="Q263" s="129"/>
      <c r="R263" s="129"/>
      <c r="S263" s="129"/>
      <c r="T263" s="129"/>
      <c r="U263" s="123" t="s">
        <v>505</v>
      </c>
      <c r="V263" s="123"/>
      <c r="W263" s="123"/>
    </row>
    <row r="264" spans="1:23">
      <c r="A264" s="125" t="s">
        <v>290</v>
      </c>
      <c r="B264" s="123"/>
      <c r="C264" s="124"/>
      <c r="D264" s="125">
        <v>30472</v>
      </c>
      <c r="E264" s="125">
        <v>50568</v>
      </c>
      <c r="F264" s="125" t="s">
        <v>79</v>
      </c>
      <c r="G264" s="124" t="s">
        <v>80</v>
      </c>
      <c r="H264" s="124" t="s">
        <v>78</v>
      </c>
      <c r="I264" s="125" t="s">
        <v>548</v>
      </c>
      <c r="J264" s="134" t="s">
        <v>549</v>
      </c>
      <c r="K264" s="134"/>
      <c r="L264" s="125"/>
      <c r="M264" s="124"/>
      <c r="N264" s="126">
        <v>41426</v>
      </c>
      <c r="O264" s="129">
        <v>7519658</v>
      </c>
      <c r="P264" s="129"/>
      <c r="Q264" s="129"/>
      <c r="R264" s="129"/>
      <c r="S264" s="129"/>
      <c r="T264" s="129">
        <v>0</v>
      </c>
      <c r="U264" s="123" t="s">
        <v>550</v>
      </c>
      <c r="V264" s="123"/>
      <c r="W264" s="123"/>
    </row>
    <row r="265" spans="1:23">
      <c r="A265" s="125" t="s">
        <v>290</v>
      </c>
      <c r="B265" s="123"/>
      <c r="C265" s="124"/>
      <c r="D265" s="125">
        <v>30473</v>
      </c>
      <c r="E265" s="125">
        <v>50569</v>
      </c>
      <c r="F265" s="125" t="s">
        <v>75</v>
      </c>
      <c r="G265" s="124" t="s">
        <v>551</v>
      </c>
      <c r="H265" s="124" t="s">
        <v>77</v>
      </c>
      <c r="I265" s="125" t="s">
        <v>552</v>
      </c>
      <c r="J265" s="134" t="s">
        <v>543</v>
      </c>
      <c r="K265" s="134" t="s">
        <v>543</v>
      </c>
      <c r="L265" s="134" t="s">
        <v>543</v>
      </c>
      <c r="M265" s="134" t="s">
        <v>543</v>
      </c>
      <c r="N265" s="126">
        <v>41426</v>
      </c>
      <c r="O265" s="129">
        <v>1829026</v>
      </c>
      <c r="P265" s="129"/>
      <c r="Q265" s="129"/>
      <c r="R265" s="129"/>
      <c r="S265" s="129"/>
      <c r="T265" s="129">
        <v>0</v>
      </c>
      <c r="U265" s="123" t="s">
        <v>539</v>
      </c>
      <c r="V265" s="123"/>
      <c r="W265" s="123"/>
    </row>
    <row r="266" spans="1:23">
      <c r="A266" s="125" t="s">
        <v>290</v>
      </c>
      <c r="B266" s="123"/>
      <c r="C266" s="124"/>
      <c r="D266" s="125">
        <v>30474</v>
      </c>
      <c r="E266" s="125">
        <v>50570</v>
      </c>
      <c r="F266" s="125" t="s">
        <v>75</v>
      </c>
      <c r="G266" s="124" t="s">
        <v>553</v>
      </c>
      <c r="H266" s="124" t="s">
        <v>76</v>
      </c>
      <c r="I266" s="125" t="s">
        <v>552</v>
      </c>
      <c r="J266" s="134" t="s">
        <v>543</v>
      </c>
      <c r="K266" s="134" t="s">
        <v>543</v>
      </c>
      <c r="L266" s="134" t="s">
        <v>543</v>
      </c>
      <c r="M266" s="134" t="s">
        <v>543</v>
      </c>
      <c r="N266" s="126">
        <v>41426</v>
      </c>
      <c r="O266" s="129">
        <v>5653353</v>
      </c>
      <c r="P266" s="129"/>
      <c r="Q266" s="129"/>
      <c r="R266" s="129"/>
      <c r="S266" s="129"/>
      <c r="T266" s="129">
        <v>0</v>
      </c>
      <c r="U266" s="123" t="s">
        <v>539</v>
      </c>
      <c r="V266" s="123"/>
      <c r="W266" s="123"/>
    </row>
    <row r="267" spans="1:23">
      <c r="A267" s="125" t="s">
        <v>290</v>
      </c>
      <c r="B267" s="123"/>
      <c r="C267" s="124"/>
      <c r="D267" s="125">
        <v>30475</v>
      </c>
      <c r="E267" s="125">
        <v>50571</v>
      </c>
      <c r="F267" s="125" t="s">
        <v>75</v>
      </c>
      <c r="G267" s="124" t="s">
        <v>554</v>
      </c>
      <c r="H267" s="124" t="s">
        <v>74</v>
      </c>
      <c r="I267" s="125" t="s">
        <v>552</v>
      </c>
      <c r="J267" s="134" t="s">
        <v>555</v>
      </c>
      <c r="K267" s="134"/>
      <c r="L267" s="125"/>
      <c r="M267" s="124" t="s">
        <v>556</v>
      </c>
      <c r="N267" s="126">
        <v>41426</v>
      </c>
      <c r="O267" s="129">
        <v>9145130</v>
      </c>
      <c r="P267" s="129"/>
      <c r="Q267" s="129"/>
      <c r="R267" s="129"/>
      <c r="S267" s="129"/>
      <c r="T267" s="129">
        <v>3741684.51</v>
      </c>
      <c r="U267" s="123" t="s">
        <v>539</v>
      </c>
      <c r="V267" s="123"/>
      <c r="W267" s="123"/>
    </row>
    <row r="268" spans="1:23">
      <c r="A268" s="125" t="s">
        <v>389</v>
      </c>
      <c r="B268" s="123"/>
      <c r="C268" s="124"/>
      <c r="D268" s="125">
        <v>879</v>
      </c>
      <c r="E268" s="125">
        <v>11158</v>
      </c>
      <c r="F268" s="125" t="s">
        <v>192</v>
      </c>
      <c r="G268" s="124" t="s">
        <v>193</v>
      </c>
      <c r="H268" s="124" t="s">
        <v>191</v>
      </c>
      <c r="I268" s="125" t="s">
        <v>557</v>
      </c>
      <c r="J268" s="134" t="s">
        <v>558</v>
      </c>
      <c r="K268" s="134"/>
      <c r="L268" s="125"/>
      <c r="M268" s="124">
        <v>32955</v>
      </c>
      <c r="N268" s="126">
        <v>41791</v>
      </c>
      <c r="O268" s="129">
        <v>10241314</v>
      </c>
      <c r="P268" s="129"/>
      <c r="Q268" s="129"/>
      <c r="R268" s="129"/>
      <c r="S268" s="129"/>
      <c r="T268" s="129">
        <v>0</v>
      </c>
      <c r="U268" s="123" t="s">
        <v>559</v>
      </c>
      <c r="V268" s="123"/>
      <c r="W268" s="123"/>
    </row>
    <row r="269" spans="1:23" s="92" customFormat="1">
      <c r="A269" s="198" t="s">
        <v>290</v>
      </c>
      <c r="B269" s="199"/>
      <c r="C269" s="200"/>
      <c r="D269" s="198">
        <v>479</v>
      </c>
      <c r="E269" s="198">
        <v>10616</v>
      </c>
      <c r="F269" s="198" t="s">
        <v>238</v>
      </c>
      <c r="G269" s="200" t="s">
        <v>560</v>
      </c>
      <c r="H269" s="199" t="s">
        <v>561</v>
      </c>
      <c r="I269" s="198" t="s">
        <v>562</v>
      </c>
      <c r="J269" s="201"/>
      <c r="K269" s="201"/>
      <c r="L269" s="198"/>
      <c r="M269" s="200"/>
      <c r="N269" s="202">
        <v>42522</v>
      </c>
      <c r="O269" s="203"/>
      <c r="P269" s="199"/>
      <c r="Q269" s="199"/>
      <c r="R269" s="199"/>
      <c r="S269" s="199"/>
      <c r="T269" s="203"/>
      <c r="U269" s="199" t="s">
        <v>563</v>
      </c>
      <c r="V269" s="91"/>
      <c r="W269" s="199"/>
    </row>
    <row r="270" spans="1:23" s="92" customFormat="1">
      <c r="A270" s="217" t="s">
        <v>290</v>
      </c>
      <c r="B270" s="218"/>
      <c r="C270" s="219" t="s">
        <v>564</v>
      </c>
      <c r="D270" s="217">
        <v>1083</v>
      </c>
      <c r="E270" s="217">
        <v>11423</v>
      </c>
      <c r="F270" s="217" t="s">
        <v>238</v>
      </c>
      <c r="G270" s="219" t="s">
        <v>565</v>
      </c>
      <c r="H270" s="218" t="s">
        <v>566</v>
      </c>
      <c r="I270" s="217"/>
      <c r="J270" s="164"/>
      <c r="K270" s="164"/>
      <c r="L270" s="217"/>
      <c r="M270" s="219"/>
      <c r="N270" s="220">
        <v>43617</v>
      </c>
      <c r="O270" s="221">
        <v>24880495</v>
      </c>
      <c r="P270" s="218"/>
      <c r="Q270" s="218"/>
      <c r="R270" s="218"/>
      <c r="S270" s="218"/>
      <c r="T270" s="221"/>
      <c r="U270" s="218"/>
      <c r="V270" s="209"/>
      <c r="W270" s="218"/>
    </row>
    <row r="271" spans="1:23" s="92" customFormat="1">
      <c r="A271" s="198" t="s">
        <v>305</v>
      </c>
      <c r="B271" s="199"/>
      <c r="C271" s="200"/>
      <c r="D271" s="198">
        <v>30381</v>
      </c>
      <c r="E271" s="198">
        <v>50461</v>
      </c>
      <c r="F271" s="198" t="s">
        <v>238</v>
      </c>
      <c r="G271" s="200" t="s">
        <v>567</v>
      </c>
      <c r="H271" s="199" t="s">
        <v>568</v>
      </c>
      <c r="I271" s="198"/>
      <c r="J271" s="201"/>
      <c r="K271" s="201"/>
      <c r="L271" s="198"/>
      <c r="M271" s="200"/>
      <c r="N271" s="202">
        <v>41759</v>
      </c>
      <c r="O271" s="203">
        <v>399000</v>
      </c>
      <c r="P271" s="199"/>
      <c r="Q271" s="199"/>
      <c r="R271" s="199"/>
      <c r="S271" s="199"/>
      <c r="T271" s="203"/>
      <c r="U271" s="199" t="s">
        <v>569</v>
      </c>
      <c r="V271" s="91"/>
      <c r="W271" s="199"/>
    </row>
    <row r="272" spans="1:23" s="92" customFormat="1">
      <c r="A272" s="217" t="s">
        <v>290</v>
      </c>
      <c r="B272" s="218"/>
      <c r="C272" s="219"/>
      <c r="D272" s="217">
        <v>30559</v>
      </c>
      <c r="E272" s="217">
        <v>50697</v>
      </c>
      <c r="F272" s="217" t="s">
        <v>238</v>
      </c>
      <c r="G272" s="219" t="s">
        <v>570</v>
      </c>
      <c r="H272" s="218" t="s">
        <v>571</v>
      </c>
      <c r="I272" s="217" t="s">
        <v>572</v>
      </c>
      <c r="J272" s="164"/>
      <c r="K272" s="164"/>
      <c r="L272" s="217"/>
      <c r="M272" s="219"/>
      <c r="N272" s="220">
        <v>43617</v>
      </c>
      <c r="O272" s="221">
        <v>6651694</v>
      </c>
      <c r="P272" s="218"/>
      <c r="Q272" s="218"/>
      <c r="R272" s="218"/>
      <c r="S272" s="218"/>
      <c r="T272" s="221"/>
      <c r="U272" s="218" t="s">
        <v>573</v>
      </c>
      <c r="V272" s="209"/>
      <c r="W272" s="218"/>
    </row>
    <row r="273" spans="1:23" s="92" customFormat="1">
      <c r="A273" s="217" t="s">
        <v>290</v>
      </c>
      <c r="B273" s="218"/>
      <c r="C273" s="219"/>
      <c r="D273" s="217">
        <v>30573</v>
      </c>
      <c r="E273" s="217">
        <v>50718</v>
      </c>
      <c r="F273" s="217" t="s">
        <v>238</v>
      </c>
      <c r="G273" s="219" t="s">
        <v>574</v>
      </c>
      <c r="H273" s="218" t="s">
        <v>575</v>
      </c>
      <c r="I273" s="217" t="s">
        <v>576</v>
      </c>
      <c r="J273" s="164"/>
      <c r="K273" s="164"/>
      <c r="L273" s="217"/>
      <c r="M273" s="219"/>
      <c r="N273" s="220">
        <v>43617</v>
      </c>
      <c r="O273" s="221">
        <v>6695986</v>
      </c>
      <c r="P273" s="218"/>
      <c r="Q273" s="218"/>
      <c r="R273" s="218"/>
      <c r="S273" s="218"/>
      <c r="T273" s="221"/>
      <c r="U273" s="218" t="s">
        <v>573</v>
      </c>
      <c r="V273" s="209"/>
      <c r="W273" s="218"/>
    </row>
    <row r="274" spans="1:23" s="92" customFormat="1">
      <c r="A274" s="217" t="s">
        <v>290</v>
      </c>
      <c r="B274" s="218"/>
      <c r="C274" s="219"/>
      <c r="D274" s="217">
        <v>30574</v>
      </c>
      <c r="E274" s="217">
        <v>50719</v>
      </c>
      <c r="F274" s="217" t="s">
        <v>238</v>
      </c>
      <c r="G274" s="219" t="s">
        <v>577</v>
      </c>
      <c r="H274" s="218" t="s">
        <v>578</v>
      </c>
      <c r="I274" s="217"/>
      <c r="J274" s="164"/>
      <c r="K274" s="164"/>
      <c r="L274" s="217"/>
      <c r="M274" s="219"/>
      <c r="N274" s="220">
        <v>43617</v>
      </c>
      <c r="O274" s="221">
        <v>2819806</v>
      </c>
      <c r="P274" s="218"/>
      <c r="Q274" s="218"/>
      <c r="R274" s="218"/>
      <c r="S274" s="218"/>
      <c r="T274" s="221"/>
      <c r="U274" s="218" t="s">
        <v>573</v>
      </c>
      <c r="V274" s="209"/>
      <c r="W274" s="218"/>
    </row>
    <row r="275" spans="1:23" s="92" customFormat="1">
      <c r="A275" s="217" t="s">
        <v>290</v>
      </c>
      <c r="B275" s="218"/>
      <c r="C275" s="219"/>
      <c r="D275" s="217">
        <v>30575</v>
      </c>
      <c r="E275" s="217">
        <v>50720</v>
      </c>
      <c r="F275" s="217" t="s">
        <v>238</v>
      </c>
      <c r="G275" s="219" t="s">
        <v>579</v>
      </c>
      <c r="H275" s="218" t="s">
        <v>580</v>
      </c>
      <c r="I275" s="217"/>
      <c r="J275" s="164"/>
      <c r="K275" s="164"/>
      <c r="L275" s="217"/>
      <c r="M275" s="219"/>
      <c r="N275" s="220">
        <v>42887</v>
      </c>
      <c r="O275" s="221">
        <v>8851677</v>
      </c>
      <c r="P275" s="218"/>
      <c r="Q275" s="218"/>
      <c r="R275" s="218"/>
      <c r="S275" s="218"/>
      <c r="T275" s="221"/>
      <c r="U275" s="218" t="s">
        <v>573</v>
      </c>
      <c r="V275" s="209"/>
      <c r="W275" s="218"/>
    </row>
    <row r="276" spans="1:23" s="92" customFormat="1">
      <c r="A276" s="217" t="s">
        <v>290</v>
      </c>
      <c r="B276" s="218"/>
      <c r="C276" s="219"/>
      <c r="D276" s="217">
        <v>30576</v>
      </c>
      <c r="E276" s="217">
        <v>50721</v>
      </c>
      <c r="F276" s="217" t="s">
        <v>238</v>
      </c>
      <c r="G276" s="219" t="s">
        <v>581</v>
      </c>
      <c r="H276" s="218" t="s">
        <v>582</v>
      </c>
      <c r="I276" s="217"/>
      <c r="J276" s="164"/>
      <c r="K276" s="164"/>
      <c r="L276" s="217"/>
      <c r="M276" s="219"/>
      <c r="N276" s="220">
        <v>42887</v>
      </c>
      <c r="O276" s="221">
        <v>15248925</v>
      </c>
      <c r="P276" s="218"/>
      <c r="Q276" s="218"/>
      <c r="R276" s="218"/>
      <c r="S276" s="218"/>
      <c r="T276" s="221"/>
      <c r="U276" s="218" t="s">
        <v>573</v>
      </c>
      <c r="V276" s="209"/>
      <c r="W276" s="218"/>
    </row>
    <row r="277" spans="1:23" s="92" customFormat="1">
      <c r="A277" s="217" t="s">
        <v>290</v>
      </c>
      <c r="B277" s="218"/>
      <c r="C277" s="219"/>
      <c r="D277" s="217">
        <v>30598</v>
      </c>
      <c r="E277" s="217">
        <v>50759</v>
      </c>
      <c r="F277" s="217" t="s">
        <v>238</v>
      </c>
      <c r="G277" s="219" t="s">
        <v>583</v>
      </c>
      <c r="H277" s="218" t="s">
        <v>584</v>
      </c>
      <c r="I277" s="217"/>
      <c r="J277" s="164"/>
      <c r="K277" s="164"/>
      <c r="L277" s="217"/>
      <c r="M277" s="219"/>
      <c r="N277" s="220">
        <v>42887</v>
      </c>
      <c r="O277" s="221">
        <v>2358802</v>
      </c>
      <c r="P277" s="218"/>
      <c r="Q277" s="218"/>
      <c r="R277" s="218"/>
      <c r="S277" s="218"/>
      <c r="T277" s="221"/>
      <c r="U277" s="218" t="s">
        <v>573</v>
      </c>
      <c r="V277" s="209"/>
      <c r="W277" s="218"/>
    </row>
    <row r="278" spans="1:23" s="216" customFormat="1">
      <c r="A278" s="222" t="s">
        <v>389</v>
      </c>
      <c r="B278" s="223"/>
      <c r="C278" s="224" t="s">
        <v>451</v>
      </c>
      <c r="D278" s="222">
        <v>30619</v>
      </c>
      <c r="E278" s="222">
        <v>50802</v>
      </c>
      <c r="F278" s="222" t="s">
        <v>238</v>
      </c>
      <c r="G278" s="224" t="s">
        <v>585</v>
      </c>
      <c r="H278" s="223" t="s">
        <v>586</v>
      </c>
      <c r="I278" s="222" t="s">
        <v>587</v>
      </c>
      <c r="J278" s="225" t="s">
        <v>588</v>
      </c>
      <c r="K278" s="164"/>
      <c r="L278" s="222"/>
      <c r="M278" s="224" t="s">
        <v>589</v>
      </c>
      <c r="N278" s="226">
        <v>42735</v>
      </c>
      <c r="O278" s="227">
        <v>11652107</v>
      </c>
      <c r="P278" s="223"/>
      <c r="Q278" s="223"/>
      <c r="R278" s="223"/>
      <c r="S278" s="223"/>
      <c r="T278" s="227"/>
      <c r="U278" s="223"/>
      <c r="V278" s="136"/>
      <c r="W278" s="223"/>
    </row>
    <row r="279" spans="1:23" s="216" customFormat="1">
      <c r="A279" s="222" t="s">
        <v>305</v>
      </c>
      <c r="B279" s="223"/>
      <c r="C279" s="224" t="s">
        <v>451</v>
      </c>
      <c r="D279" s="222">
        <v>30619</v>
      </c>
      <c r="E279" s="222">
        <v>50802</v>
      </c>
      <c r="F279" s="222" t="s">
        <v>238</v>
      </c>
      <c r="G279" s="224" t="s">
        <v>585</v>
      </c>
      <c r="H279" s="223" t="s">
        <v>586</v>
      </c>
      <c r="I279" s="222" t="s">
        <v>587</v>
      </c>
      <c r="J279" s="225" t="s">
        <v>590</v>
      </c>
      <c r="K279" s="164"/>
      <c r="L279" s="222"/>
      <c r="M279" s="224" t="s">
        <v>591</v>
      </c>
      <c r="N279" s="226">
        <v>42735</v>
      </c>
      <c r="O279" s="228" t="s">
        <v>238</v>
      </c>
      <c r="P279" s="223"/>
      <c r="Q279" s="223"/>
      <c r="R279" s="223"/>
      <c r="S279" s="223"/>
      <c r="T279" s="227"/>
      <c r="U279" s="223"/>
      <c r="V279" s="136"/>
      <c r="W279" s="223"/>
    </row>
    <row r="280" spans="1:23" s="92" customFormat="1">
      <c r="A280" s="165" t="s">
        <v>290</v>
      </c>
      <c r="B280" s="161"/>
      <c r="C280" s="166"/>
      <c r="D280" s="165">
        <v>30731</v>
      </c>
      <c r="E280" s="165">
        <v>50990</v>
      </c>
      <c r="F280" s="165" t="s">
        <v>72</v>
      </c>
      <c r="G280" s="166" t="s">
        <v>73</v>
      </c>
      <c r="H280" s="161" t="s">
        <v>71</v>
      </c>
      <c r="I280" s="165" t="s">
        <v>592</v>
      </c>
      <c r="J280" s="163"/>
      <c r="K280" s="163"/>
      <c r="L280" s="165"/>
      <c r="M280" s="166"/>
      <c r="N280" s="168">
        <v>42337</v>
      </c>
      <c r="O280" s="160">
        <v>4715419</v>
      </c>
      <c r="P280" s="161"/>
      <c r="Q280" s="161"/>
      <c r="R280" s="161"/>
      <c r="S280" s="161"/>
      <c r="T280" s="160"/>
      <c r="U280" s="161" t="s">
        <v>593</v>
      </c>
      <c r="V280" s="123"/>
      <c r="W280" s="161"/>
    </row>
    <row r="281" spans="1:23" s="92" customFormat="1">
      <c r="A281" s="165" t="s">
        <v>389</v>
      </c>
      <c r="B281" s="161"/>
      <c r="C281" s="166"/>
      <c r="D281" s="165">
        <v>30746</v>
      </c>
      <c r="E281" s="165">
        <v>51013</v>
      </c>
      <c r="F281" s="165" t="s">
        <v>594</v>
      </c>
      <c r="G281" s="166" t="s">
        <v>595</v>
      </c>
      <c r="H281" s="161" t="s">
        <v>596</v>
      </c>
      <c r="I281" s="165" t="s">
        <v>597</v>
      </c>
      <c r="J281" s="163" t="s">
        <v>598</v>
      </c>
      <c r="K281" s="163"/>
      <c r="L281" s="165"/>
      <c r="M281" s="166" t="s">
        <v>599</v>
      </c>
      <c r="N281" s="168">
        <v>42156</v>
      </c>
      <c r="O281" s="160">
        <v>15277233</v>
      </c>
      <c r="P281" s="161"/>
      <c r="Q281" s="161"/>
      <c r="R281" s="161"/>
      <c r="S281" s="161"/>
      <c r="T281" s="160">
        <v>13254470.189999999</v>
      </c>
      <c r="U281" s="161"/>
      <c r="V281" s="123"/>
      <c r="W281" s="161"/>
    </row>
    <row r="282" spans="1:23" s="92" customFormat="1">
      <c r="A282" s="165" t="s">
        <v>305</v>
      </c>
      <c r="B282" s="161"/>
      <c r="C282" s="166"/>
      <c r="D282" s="165">
        <v>30746</v>
      </c>
      <c r="E282" s="165">
        <v>51013</v>
      </c>
      <c r="F282" s="165" t="s">
        <v>594</v>
      </c>
      <c r="G282" s="166" t="s">
        <v>595</v>
      </c>
      <c r="H282" s="161" t="s">
        <v>596</v>
      </c>
      <c r="I282" s="165" t="s">
        <v>597</v>
      </c>
      <c r="J282" s="163" t="s">
        <v>600</v>
      </c>
      <c r="K282" s="163"/>
      <c r="L282" s="165"/>
      <c r="M282" s="166"/>
      <c r="N282" s="168">
        <v>42156</v>
      </c>
      <c r="O282" s="160"/>
      <c r="P282" s="161"/>
      <c r="Q282" s="161"/>
      <c r="R282" s="161"/>
      <c r="S282" s="161"/>
      <c r="T282" s="160">
        <v>1725646.85</v>
      </c>
      <c r="U282" s="161"/>
      <c r="V282" s="123"/>
      <c r="W282" s="161"/>
    </row>
    <row r="283" spans="1:23" s="92" customFormat="1">
      <c r="A283" s="217" t="s">
        <v>290</v>
      </c>
      <c r="B283" s="218"/>
      <c r="C283" s="219" t="s">
        <v>601</v>
      </c>
      <c r="D283" s="217">
        <v>30761</v>
      </c>
      <c r="E283" s="217">
        <v>51033</v>
      </c>
      <c r="F283" s="217" t="s">
        <v>238</v>
      </c>
      <c r="G283" s="219" t="s">
        <v>602</v>
      </c>
      <c r="H283" s="218" t="s">
        <v>603</v>
      </c>
      <c r="I283" s="217"/>
      <c r="J283" s="164"/>
      <c r="K283" s="164"/>
      <c r="L283" s="217"/>
      <c r="M283" s="219"/>
      <c r="N283" s="220">
        <v>43983</v>
      </c>
      <c r="O283" s="221">
        <v>6566217</v>
      </c>
      <c r="P283" s="218"/>
      <c r="Q283" s="218"/>
      <c r="R283" s="218"/>
      <c r="S283" s="218"/>
      <c r="T283" s="221"/>
      <c r="U283" s="218" t="s">
        <v>573</v>
      </c>
      <c r="V283" s="209"/>
      <c r="W283" s="218"/>
    </row>
    <row r="284" spans="1:23" s="92" customFormat="1">
      <c r="A284" s="217" t="s">
        <v>290</v>
      </c>
      <c r="B284" s="218"/>
      <c r="C284" s="219" t="s">
        <v>451</v>
      </c>
      <c r="D284" s="217">
        <v>30769</v>
      </c>
      <c r="E284" s="217">
        <v>51045</v>
      </c>
      <c r="F284" s="217" t="s">
        <v>68</v>
      </c>
      <c r="G284" s="219" t="s">
        <v>70</v>
      </c>
      <c r="H284" s="218" t="s">
        <v>69</v>
      </c>
      <c r="I284" s="217" t="s">
        <v>604</v>
      </c>
      <c r="J284" s="164" t="s">
        <v>605</v>
      </c>
      <c r="K284" s="164"/>
      <c r="L284" s="217"/>
      <c r="M284" s="219"/>
      <c r="N284" s="220">
        <v>42156</v>
      </c>
      <c r="O284" s="221">
        <v>2248743</v>
      </c>
      <c r="P284" s="218"/>
      <c r="Q284" s="218"/>
      <c r="R284" s="218"/>
      <c r="S284" s="218"/>
      <c r="T284" s="221"/>
      <c r="U284" s="218"/>
      <c r="V284" s="209"/>
      <c r="W284" s="218"/>
    </row>
    <row r="285" spans="1:23" s="92" customFormat="1">
      <c r="A285" s="217" t="s">
        <v>290</v>
      </c>
      <c r="B285" s="218"/>
      <c r="C285" s="219" t="s">
        <v>451</v>
      </c>
      <c r="D285" s="217">
        <v>30769</v>
      </c>
      <c r="E285" s="217">
        <v>51046</v>
      </c>
      <c r="F285" s="217" t="s">
        <v>68</v>
      </c>
      <c r="G285" s="219" t="s">
        <v>70</v>
      </c>
      <c r="H285" s="218" t="s">
        <v>67</v>
      </c>
      <c r="I285" s="217" t="s">
        <v>604</v>
      </c>
      <c r="J285" s="164"/>
      <c r="K285" s="164"/>
      <c r="L285" s="217"/>
      <c r="M285" s="219"/>
      <c r="N285" s="220">
        <v>42156</v>
      </c>
      <c r="O285" s="221">
        <v>2548575</v>
      </c>
      <c r="P285" s="218"/>
      <c r="Q285" s="218"/>
      <c r="R285" s="218"/>
      <c r="S285" s="218"/>
      <c r="T285" s="221"/>
      <c r="U285" s="218"/>
      <c r="V285" s="209"/>
      <c r="W285" s="218"/>
    </row>
    <row r="286" spans="1:23" s="92" customFormat="1">
      <c r="A286" s="217" t="s">
        <v>290</v>
      </c>
      <c r="B286" s="218"/>
      <c r="C286" s="219"/>
      <c r="D286" s="217">
        <v>30762</v>
      </c>
      <c r="E286" s="217">
        <v>51034</v>
      </c>
      <c r="F286" s="217" t="s">
        <v>238</v>
      </c>
      <c r="G286" s="219" t="s">
        <v>606</v>
      </c>
      <c r="H286" s="218" t="s">
        <v>607</v>
      </c>
      <c r="I286" s="217" t="s">
        <v>608</v>
      </c>
      <c r="J286" s="164" t="s">
        <v>609</v>
      </c>
      <c r="K286" s="164"/>
      <c r="L286" s="217"/>
      <c r="M286" s="219"/>
      <c r="N286" s="220">
        <v>43525</v>
      </c>
      <c r="O286" s="221">
        <v>6629465</v>
      </c>
      <c r="P286" s="218"/>
      <c r="Q286" s="218"/>
      <c r="R286" s="218"/>
      <c r="S286" s="218"/>
      <c r="T286" s="221"/>
      <c r="U286" s="218" t="s">
        <v>610</v>
      </c>
      <c r="V286" s="209"/>
      <c r="W286" s="218"/>
    </row>
    <row r="287" spans="1:23" s="92" customFormat="1">
      <c r="A287" s="217" t="s">
        <v>290</v>
      </c>
      <c r="B287" s="218"/>
      <c r="C287" s="219"/>
      <c r="D287" s="217">
        <v>30762</v>
      </c>
      <c r="E287" s="217">
        <v>51035</v>
      </c>
      <c r="F287" s="217" t="s">
        <v>238</v>
      </c>
      <c r="G287" s="219" t="s">
        <v>611</v>
      </c>
      <c r="H287" s="218" t="s">
        <v>612</v>
      </c>
      <c r="I287" s="217" t="s">
        <v>608</v>
      </c>
      <c r="J287" s="164"/>
      <c r="K287" s="164"/>
      <c r="L287" s="217"/>
      <c r="M287" s="219"/>
      <c r="N287" s="220">
        <v>43525</v>
      </c>
      <c r="O287" s="221">
        <v>652658</v>
      </c>
      <c r="P287" s="218"/>
      <c r="Q287" s="218"/>
      <c r="R287" s="218"/>
      <c r="S287" s="218"/>
      <c r="T287" s="221"/>
      <c r="U287" s="218" t="s">
        <v>610</v>
      </c>
      <c r="V287" s="209"/>
      <c r="W287" s="218"/>
    </row>
  </sheetData>
  <autoFilter ref="A1:AF1" xr:uid="{00000000-0009-0000-0000-000003000000}"/>
  <printOptions gridLines="1"/>
  <pageMargins left="0.75" right="0.75" top="1.67" bottom="1" header="0.5" footer="0.5"/>
  <pageSetup paperSize="17" scale="30" fitToHeight="2" orientation="landscape" r:id="rId1"/>
  <headerFooter alignWithMargins="0">
    <oddHeader>&amp;C&amp;"Arial,Bold"&amp;12SPP Formula Rate
BPU Projects</oddHeader>
    <oddFooter>&amp;L&amp;F</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3A652-C6B4-4778-818E-D31F029FAB74}">
  <sheetPr>
    <pageSetUpPr fitToPage="1"/>
  </sheetPr>
  <dimension ref="A1:AS323"/>
  <sheetViews>
    <sheetView zoomScale="85" zoomScaleNormal="85" workbookViewId="0">
      <pane ySplit="15" topLeftCell="A16" activePane="bottomLeft" state="frozen"/>
      <selection pane="bottomLeft" activeCell="I15" sqref="A1:AS323"/>
    </sheetView>
  </sheetViews>
  <sheetFormatPr defaultColWidth="13.28515625" defaultRowHeight="15"/>
  <cols>
    <col min="1" max="1" width="17.7109375" style="250" bestFit="1" customWidth="1"/>
    <col min="2" max="3" width="8.7109375" style="250" bestFit="1" customWidth="1"/>
    <col min="4" max="4" width="9.28515625" style="250" bestFit="1" customWidth="1"/>
    <col min="5" max="8" width="9.28515625" style="250" customWidth="1"/>
    <col min="9" max="9" width="36.28515625" style="250" customWidth="1"/>
    <col min="10" max="11" width="10.7109375" style="250" bestFit="1" customWidth="1"/>
    <col min="12" max="12" width="8.7109375" style="250" bestFit="1" customWidth="1"/>
    <col min="13" max="13" width="35.7109375" style="430" customWidth="1"/>
    <col min="14" max="14" width="19.85546875" style="430" customWidth="1"/>
    <col min="15" max="15" width="13.28515625" style="430" customWidth="1"/>
    <col min="16" max="17" width="10.85546875" style="250" bestFit="1" customWidth="1"/>
    <col min="18" max="19" width="12.140625" style="250" customWidth="1"/>
    <col min="20" max="20" width="10.28515625" style="430" customWidth="1"/>
    <col min="21" max="21" width="13.85546875" style="416" bestFit="1" customWidth="1"/>
    <col min="22" max="22" width="8.7109375" style="431" bestFit="1" customWidth="1"/>
    <col min="23" max="24" width="12.28515625" style="416" bestFit="1" customWidth="1"/>
    <col min="25" max="25" width="11.85546875" style="416" bestFit="1" customWidth="1"/>
    <col min="26" max="26" width="7.140625" style="416" customWidth="1"/>
    <col min="27" max="27" width="8.28515625" style="250" customWidth="1"/>
    <col min="28" max="28" width="17.7109375" style="430" customWidth="1"/>
    <col min="29" max="29" width="9.28515625" style="430" customWidth="1"/>
    <col min="30" max="30" width="9.7109375" style="430" customWidth="1"/>
    <col min="31" max="31" width="9.28515625" style="430" customWidth="1"/>
    <col min="32" max="32" width="9.7109375" style="430" customWidth="1"/>
    <col min="33" max="33" width="18.5703125" style="430" customWidth="1"/>
    <col min="34" max="35" width="9.28515625" style="250" customWidth="1"/>
    <col min="36" max="37" width="12.140625" style="250" customWidth="1"/>
    <col min="38" max="38" width="9.42578125" style="250" customWidth="1"/>
    <col min="39" max="41" width="9.28515625" style="250" bestFit="1" customWidth="1"/>
    <col min="42" max="42" width="15" style="250" bestFit="1" customWidth="1"/>
    <col min="43" max="43" width="9.28515625" style="430" bestFit="1" customWidth="1"/>
    <col min="44" max="16384" width="13.28515625" style="250"/>
  </cols>
  <sheetData>
    <row r="1" spans="1:43" hidden="1">
      <c r="B1" s="599" t="s">
        <v>1779</v>
      </c>
      <c r="C1" s="599"/>
      <c r="D1" s="599"/>
      <c r="E1" s="599"/>
      <c r="F1" s="599"/>
      <c r="G1" s="599"/>
      <c r="H1" s="599"/>
      <c r="I1" s="599"/>
      <c r="J1" s="599"/>
      <c r="K1" s="599"/>
      <c r="L1" s="599"/>
      <c r="M1" s="599"/>
      <c r="N1" s="599"/>
      <c r="O1" s="599"/>
      <c r="P1" s="599"/>
      <c r="Q1" s="599"/>
      <c r="R1" s="599"/>
      <c r="S1" s="599"/>
    </row>
    <row r="2" spans="1:43" hidden="1">
      <c r="B2" s="595" t="s">
        <v>1186</v>
      </c>
      <c r="C2" s="595"/>
      <c r="D2" s="595"/>
      <c r="E2" s="595"/>
      <c r="F2" s="595"/>
      <c r="G2" s="595"/>
      <c r="H2" s="595"/>
      <c r="I2" s="595"/>
      <c r="J2" s="595"/>
      <c r="K2" s="595"/>
      <c r="L2" s="595"/>
      <c r="M2" s="596" t="s">
        <v>1780</v>
      </c>
      <c r="N2" s="596"/>
      <c r="O2" s="596"/>
      <c r="P2" s="596"/>
      <c r="Q2" s="596"/>
      <c r="R2" s="596"/>
      <c r="S2" s="596"/>
    </row>
    <row r="3" spans="1:43" hidden="1">
      <c r="B3" s="597" t="s">
        <v>1781</v>
      </c>
      <c r="C3" s="597"/>
      <c r="D3" s="597"/>
      <c r="E3" s="597"/>
      <c r="F3" s="597"/>
      <c r="G3" s="597"/>
      <c r="H3" s="597"/>
      <c r="I3" s="597"/>
      <c r="J3" s="597"/>
      <c r="K3" s="597"/>
      <c r="L3" s="597"/>
      <c r="M3" s="598" t="s">
        <v>1782</v>
      </c>
      <c r="N3" s="598"/>
      <c r="O3" s="598"/>
      <c r="P3" s="598"/>
      <c r="Q3" s="598"/>
      <c r="R3" s="598"/>
      <c r="S3" s="598"/>
    </row>
    <row r="4" spans="1:43" hidden="1">
      <c r="B4" s="595" t="s">
        <v>1188</v>
      </c>
      <c r="C4" s="595"/>
      <c r="D4" s="595"/>
      <c r="E4" s="595"/>
      <c r="F4" s="595"/>
      <c r="G4" s="595"/>
      <c r="H4" s="595"/>
      <c r="I4" s="595"/>
      <c r="J4" s="595"/>
      <c r="K4" s="595"/>
      <c r="L4" s="595"/>
      <c r="M4" s="596" t="s">
        <v>1783</v>
      </c>
      <c r="N4" s="596"/>
      <c r="O4" s="596"/>
      <c r="P4" s="596"/>
      <c r="Q4" s="596"/>
      <c r="R4" s="596"/>
      <c r="S4" s="596"/>
    </row>
    <row r="5" spans="1:43" hidden="1">
      <c r="B5" s="597" t="s">
        <v>1784</v>
      </c>
      <c r="C5" s="597"/>
      <c r="D5" s="597"/>
      <c r="E5" s="597"/>
      <c r="F5" s="597"/>
      <c r="G5" s="597"/>
      <c r="H5" s="597"/>
      <c r="I5" s="597"/>
      <c r="J5" s="597"/>
      <c r="K5" s="597"/>
      <c r="L5" s="597"/>
      <c r="M5" s="598" t="s">
        <v>1785</v>
      </c>
      <c r="N5" s="598"/>
      <c r="O5" s="598"/>
      <c r="P5" s="598"/>
      <c r="Q5" s="598"/>
      <c r="R5" s="598"/>
      <c r="S5" s="598"/>
    </row>
    <row r="6" spans="1:43" hidden="1">
      <c r="B6" s="595" t="s">
        <v>1786</v>
      </c>
      <c r="C6" s="595"/>
      <c r="D6" s="595"/>
      <c r="E6" s="595"/>
      <c r="F6" s="595"/>
      <c r="G6" s="595"/>
      <c r="H6" s="595"/>
      <c r="I6" s="595"/>
      <c r="J6" s="595"/>
      <c r="K6" s="595"/>
      <c r="L6" s="595"/>
      <c r="M6" s="596" t="s">
        <v>1787</v>
      </c>
      <c r="N6" s="596"/>
      <c r="O6" s="596"/>
      <c r="P6" s="596"/>
      <c r="Q6" s="596"/>
      <c r="R6" s="596"/>
      <c r="S6" s="596"/>
    </row>
    <row r="7" spans="1:43" hidden="1">
      <c r="B7" s="597" t="s">
        <v>1788</v>
      </c>
      <c r="C7" s="597"/>
      <c r="D7" s="597"/>
      <c r="E7" s="597"/>
      <c r="F7" s="597"/>
      <c r="G7" s="597"/>
      <c r="H7" s="597"/>
      <c r="I7" s="597"/>
      <c r="J7" s="597"/>
      <c r="K7" s="597"/>
      <c r="L7" s="597"/>
      <c r="M7" s="598" t="s">
        <v>1789</v>
      </c>
      <c r="N7" s="598"/>
      <c r="O7" s="598"/>
      <c r="P7" s="598"/>
      <c r="Q7" s="598"/>
      <c r="R7" s="598"/>
      <c r="S7" s="598"/>
    </row>
    <row r="8" spans="1:43" hidden="1">
      <c r="B8" s="595" t="s">
        <v>1790</v>
      </c>
      <c r="C8" s="595"/>
      <c r="D8" s="595"/>
      <c r="E8" s="595"/>
      <c r="F8" s="595"/>
      <c r="G8" s="595"/>
      <c r="H8" s="595"/>
      <c r="I8" s="595"/>
      <c r="J8" s="595"/>
      <c r="K8" s="595"/>
      <c r="L8" s="595"/>
      <c r="M8" s="596" t="s">
        <v>1791</v>
      </c>
      <c r="N8" s="596"/>
      <c r="O8" s="596"/>
      <c r="P8" s="596"/>
      <c r="Q8" s="596"/>
      <c r="R8" s="596"/>
      <c r="S8" s="596"/>
    </row>
    <row r="9" spans="1:43" hidden="1">
      <c r="B9" s="597" t="s">
        <v>1792</v>
      </c>
      <c r="C9" s="597"/>
      <c r="D9" s="597"/>
      <c r="E9" s="597"/>
      <c r="F9" s="597"/>
      <c r="G9" s="597"/>
      <c r="H9" s="597"/>
      <c r="I9" s="597"/>
      <c r="J9" s="597"/>
      <c r="K9" s="597"/>
      <c r="L9" s="597"/>
      <c r="M9" s="598" t="s">
        <v>1793</v>
      </c>
      <c r="N9" s="598"/>
      <c r="O9" s="598"/>
      <c r="P9" s="598"/>
      <c r="Q9" s="598"/>
      <c r="R9" s="598"/>
      <c r="S9" s="598"/>
    </row>
    <row r="10" spans="1:43" hidden="1">
      <c r="B10" s="595" t="s">
        <v>1187</v>
      </c>
      <c r="C10" s="595"/>
      <c r="D10" s="595"/>
      <c r="E10" s="595"/>
      <c r="F10" s="595"/>
      <c r="G10" s="595"/>
      <c r="H10" s="595"/>
      <c r="I10" s="595"/>
      <c r="J10" s="595"/>
      <c r="K10" s="595"/>
      <c r="L10" s="595"/>
      <c r="M10" s="596" t="s">
        <v>1794</v>
      </c>
      <c r="N10" s="596"/>
      <c r="O10" s="596"/>
      <c r="P10" s="596"/>
      <c r="Q10" s="596"/>
      <c r="R10" s="596"/>
      <c r="S10" s="596"/>
    </row>
    <row r="11" spans="1:43" hidden="1">
      <c r="B11" s="597" t="s">
        <v>1795</v>
      </c>
      <c r="C11" s="597"/>
      <c r="D11" s="597"/>
      <c r="E11" s="597"/>
      <c r="F11" s="597"/>
      <c r="G11" s="597"/>
      <c r="H11" s="597"/>
      <c r="I11" s="597"/>
      <c r="J11" s="597"/>
      <c r="K11" s="597"/>
      <c r="L11" s="597"/>
      <c r="M11" s="598" t="s">
        <v>1796</v>
      </c>
      <c r="N11" s="598"/>
      <c r="O11" s="598"/>
      <c r="P11" s="598"/>
      <c r="Q11" s="598"/>
      <c r="R11" s="598"/>
      <c r="S11" s="598"/>
    </row>
    <row r="12" spans="1:43" hidden="1">
      <c r="B12" s="595" t="s">
        <v>1484</v>
      </c>
      <c r="C12" s="595"/>
      <c r="D12" s="595"/>
      <c r="E12" s="595"/>
      <c r="F12" s="595"/>
      <c r="G12" s="595"/>
      <c r="H12" s="595"/>
      <c r="I12" s="595"/>
      <c r="J12" s="595"/>
      <c r="K12" s="595"/>
      <c r="L12" s="595"/>
      <c r="M12" s="596" t="s">
        <v>1797</v>
      </c>
      <c r="N12" s="596"/>
      <c r="O12" s="596"/>
      <c r="P12" s="596"/>
      <c r="Q12" s="596"/>
      <c r="R12" s="596"/>
      <c r="S12" s="596"/>
    </row>
    <row r="13" spans="1:43" hidden="1">
      <c r="B13" s="597" t="s">
        <v>1798</v>
      </c>
      <c r="C13" s="597"/>
      <c r="D13" s="597"/>
      <c r="E13" s="597"/>
      <c r="F13" s="597"/>
      <c r="G13" s="597"/>
      <c r="H13" s="597"/>
      <c r="I13" s="597"/>
      <c r="J13" s="597"/>
      <c r="K13" s="597"/>
      <c r="L13" s="597"/>
      <c r="M13" s="598" t="s">
        <v>1799</v>
      </c>
      <c r="N13" s="598"/>
      <c r="O13" s="598"/>
      <c r="P13" s="598"/>
      <c r="Q13" s="598"/>
      <c r="R13" s="598"/>
      <c r="S13" s="598"/>
    </row>
    <row r="14" spans="1:43" hidden="1">
      <c r="B14" s="595" t="s">
        <v>1800</v>
      </c>
      <c r="C14" s="595"/>
      <c r="D14" s="595"/>
      <c r="E14" s="595"/>
      <c r="F14" s="595"/>
      <c r="G14" s="595"/>
      <c r="H14" s="595"/>
      <c r="I14" s="595"/>
      <c r="J14" s="595"/>
      <c r="K14" s="595"/>
      <c r="L14" s="595"/>
      <c r="M14" s="596" t="s">
        <v>1801</v>
      </c>
      <c r="N14" s="596"/>
      <c r="O14" s="596"/>
      <c r="P14" s="596"/>
      <c r="Q14" s="596"/>
      <c r="R14" s="596"/>
      <c r="S14" s="596"/>
    </row>
    <row r="15" spans="1:43" s="449" customFormat="1" ht="111.75" customHeight="1">
      <c r="A15" s="260" t="s">
        <v>1189</v>
      </c>
      <c r="B15" s="260" t="s">
        <v>1191</v>
      </c>
      <c r="C15" s="260" t="s">
        <v>1802</v>
      </c>
      <c r="D15" s="260" t="s">
        <v>1803</v>
      </c>
      <c r="E15" s="278" t="s">
        <v>1500</v>
      </c>
      <c r="F15" s="278" t="s">
        <v>1501</v>
      </c>
      <c r="G15" s="278" t="s">
        <v>1502</v>
      </c>
      <c r="H15" s="249" t="s">
        <v>1503</v>
      </c>
      <c r="I15" s="249" t="s">
        <v>1506</v>
      </c>
      <c r="J15" s="278" t="s">
        <v>2733</v>
      </c>
      <c r="K15" s="444" t="s">
        <v>277</v>
      </c>
      <c r="L15" s="260" t="s">
        <v>1804</v>
      </c>
      <c r="M15" s="260" t="s">
        <v>1805</v>
      </c>
      <c r="N15" s="261" t="s">
        <v>1806</v>
      </c>
      <c r="O15" s="261" t="s">
        <v>1807</v>
      </c>
      <c r="P15" s="261" t="s">
        <v>1808</v>
      </c>
      <c r="Q15" s="445" t="s">
        <v>1809</v>
      </c>
      <c r="R15" s="261" t="s">
        <v>1810</v>
      </c>
      <c r="S15" s="261" t="s">
        <v>1811</v>
      </c>
      <c r="T15" s="260" t="s">
        <v>1812</v>
      </c>
      <c r="U15" s="262" t="s">
        <v>1813</v>
      </c>
      <c r="V15" s="262" t="s">
        <v>1814</v>
      </c>
      <c r="W15" s="262" t="s">
        <v>1815</v>
      </c>
      <c r="X15" s="262" t="s">
        <v>1816</v>
      </c>
      <c r="Y15" s="445" t="s">
        <v>1817</v>
      </c>
      <c r="Z15" s="262" t="s">
        <v>1818</v>
      </c>
      <c r="AA15" s="260" t="s">
        <v>1819</v>
      </c>
      <c r="AB15" s="260" t="s">
        <v>1820</v>
      </c>
      <c r="AC15" s="260" t="s">
        <v>1821</v>
      </c>
      <c r="AD15" s="260" t="s">
        <v>1822</v>
      </c>
      <c r="AE15" s="260" t="s">
        <v>1823</v>
      </c>
      <c r="AF15" s="260" t="s">
        <v>1824</v>
      </c>
      <c r="AG15" s="260" t="s">
        <v>1825</v>
      </c>
      <c r="AH15" s="260" t="s">
        <v>1826</v>
      </c>
      <c r="AI15" s="260" t="s">
        <v>1827</v>
      </c>
      <c r="AJ15" s="260" t="s">
        <v>1828</v>
      </c>
      <c r="AK15" s="260" t="s">
        <v>1829</v>
      </c>
      <c r="AL15" s="446" t="s">
        <v>1830</v>
      </c>
      <c r="AM15" s="446" t="s">
        <v>1831</v>
      </c>
      <c r="AN15" s="446" t="s">
        <v>1832</v>
      </c>
      <c r="AO15" s="446" t="s">
        <v>1833</v>
      </c>
      <c r="AP15" s="444" t="s">
        <v>1704</v>
      </c>
      <c r="AQ15" s="446" t="s">
        <v>288</v>
      </c>
    </row>
    <row r="16" spans="1:43" hidden="1">
      <c r="B16" s="250">
        <v>200433</v>
      </c>
      <c r="C16" s="250">
        <v>31144</v>
      </c>
      <c r="D16" s="250">
        <v>51764</v>
      </c>
      <c r="K16" s="250">
        <v>0</v>
      </c>
      <c r="L16" s="250" t="s">
        <v>1834</v>
      </c>
      <c r="M16" s="250" t="s">
        <v>1835</v>
      </c>
      <c r="N16" s="250" t="s">
        <v>1836</v>
      </c>
      <c r="O16" s="250" t="s">
        <v>1354</v>
      </c>
      <c r="P16" s="415">
        <v>44561</v>
      </c>
      <c r="Q16" s="415"/>
      <c r="R16" s="415">
        <v>43831</v>
      </c>
      <c r="S16" s="415">
        <v>42787</v>
      </c>
      <c r="T16" s="430" t="s">
        <v>1449</v>
      </c>
      <c r="U16" s="416">
        <v>100000</v>
      </c>
      <c r="V16" s="431">
        <v>2017</v>
      </c>
      <c r="W16" s="416">
        <v>110381.289</v>
      </c>
      <c r="X16" s="416">
        <v>410000</v>
      </c>
      <c r="Z16" s="416">
        <v>0</v>
      </c>
      <c r="AB16" s="430" t="s">
        <v>1568</v>
      </c>
      <c r="AC16" s="430">
        <v>505600</v>
      </c>
      <c r="AD16" s="430" t="s">
        <v>1837</v>
      </c>
      <c r="AE16" s="430">
        <v>521071</v>
      </c>
      <c r="AF16" s="430" t="s">
        <v>1838</v>
      </c>
      <c r="AG16" s="430" t="s">
        <v>1839</v>
      </c>
      <c r="AH16" s="250">
        <v>138</v>
      </c>
      <c r="AM16" s="250" t="s">
        <v>1840</v>
      </c>
      <c r="AN16" s="250" t="s">
        <v>1840</v>
      </c>
    </row>
    <row r="17" spans="1:43" hidden="1">
      <c r="B17" s="250">
        <v>210545</v>
      </c>
      <c r="C17" s="250">
        <v>81550</v>
      </c>
      <c r="D17" s="250">
        <v>112435</v>
      </c>
      <c r="K17" s="250">
        <v>0</v>
      </c>
      <c r="L17" s="250" t="s">
        <v>1834</v>
      </c>
      <c r="M17" s="250" t="s">
        <v>1841</v>
      </c>
      <c r="N17" s="250" t="s">
        <v>1842</v>
      </c>
      <c r="O17" s="250" t="s">
        <v>1354</v>
      </c>
      <c r="P17" s="415">
        <v>44197</v>
      </c>
      <c r="Q17" s="415"/>
      <c r="R17" s="415">
        <v>44197</v>
      </c>
      <c r="S17" s="415">
        <v>43787</v>
      </c>
      <c r="T17" s="430" t="s">
        <v>1578</v>
      </c>
      <c r="U17" s="416">
        <v>1000000</v>
      </c>
      <c r="V17" s="431">
        <v>2020</v>
      </c>
      <c r="W17" s="416">
        <v>1025000</v>
      </c>
      <c r="X17" s="416">
        <v>1000000</v>
      </c>
      <c r="Z17" s="416">
        <v>0</v>
      </c>
      <c r="AB17" s="430" t="s">
        <v>1568</v>
      </c>
      <c r="AG17" s="430" t="s">
        <v>1843</v>
      </c>
      <c r="AH17" s="250">
        <v>138</v>
      </c>
      <c r="AM17" s="250" t="s">
        <v>1840</v>
      </c>
      <c r="AN17" s="250" t="s">
        <v>1840</v>
      </c>
    </row>
    <row r="18" spans="1:43" hidden="1">
      <c r="B18" s="250">
        <v>210586</v>
      </c>
      <c r="C18" s="250">
        <v>81553</v>
      </c>
      <c r="D18" s="250">
        <v>112443</v>
      </c>
      <c r="K18" s="250">
        <v>0</v>
      </c>
      <c r="L18" s="250" t="s">
        <v>1834</v>
      </c>
      <c r="M18" s="250" t="s">
        <v>1844</v>
      </c>
      <c r="N18" s="250" t="s">
        <v>1845</v>
      </c>
      <c r="O18" s="250" t="s">
        <v>1354</v>
      </c>
      <c r="P18" s="415">
        <v>46722</v>
      </c>
      <c r="Q18" s="415"/>
      <c r="R18" s="415">
        <v>44562</v>
      </c>
      <c r="S18" s="415">
        <v>44152</v>
      </c>
      <c r="T18" s="430" t="s">
        <v>1676</v>
      </c>
      <c r="U18" s="416">
        <v>10267390.810000001</v>
      </c>
      <c r="V18" s="431">
        <v>2021</v>
      </c>
      <c r="W18" s="416">
        <v>10524075.580250001</v>
      </c>
      <c r="X18" s="416">
        <v>10267390.810000001</v>
      </c>
      <c r="Z18" s="416">
        <v>0</v>
      </c>
      <c r="AB18" s="430" t="s">
        <v>1568</v>
      </c>
      <c r="AC18" s="430">
        <v>505602</v>
      </c>
      <c r="AD18" s="430" t="s">
        <v>1846</v>
      </c>
      <c r="AE18" s="430">
        <v>521044</v>
      </c>
      <c r="AF18" s="430" t="s">
        <v>1847</v>
      </c>
      <c r="AG18" s="430" t="s">
        <v>1848</v>
      </c>
      <c r="AH18" s="250">
        <v>138</v>
      </c>
      <c r="AM18" s="250" t="s">
        <v>1840</v>
      </c>
      <c r="AN18" s="250" t="s">
        <v>1840</v>
      </c>
    </row>
    <row r="19" spans="1:43" hidden="1">
      <c r="B19" s="250">
        <v>210543</v>
      </c>
      <c r="C19" s="250">
        <v>81557</v>
      </c>
      <c r="D19" s="250">
        <v>112451</v>
      </c>
      <c r="K19" s="250">
        <v>0</v>
      </c>
      <c r="L19" s="250" t="s">
        <v>1849</v>
      </c>
      <c r="M19" s="250" t="s">
        <v>1850</v>
      </c>
      <c r="N19" s="250" t="s">
        <v>1851</v>
      </c>
      <c r="O19" s="250" t="s">
        <v>1354</v>
      </c>
      <c r="P19" s="415">
        <v>45658</v>
      </c>
      <c r="Q19" s="415"/>
      <c r="R19" s="415">
        <v>45658</v>
      </c>
      <c r="S19" s="415">
        <v>43787</v>
      </c>
      <c r="T19" s="430" t="s">
        <v>1578</v>
      </c>
      <c r="U19" s="416">
        <v>462000</v>
      </c>
      <c r="V19" s="431">
        <v>2020</v>
      </c>
      <c r="W19" s="416">
        <v>485388.75</v>
      </c>
      <c r="X19" s="416">
        <v>726694</v>
      </c>
      <c r="Z19" s="416">
        <v>0</v>
      </c>
      <c r="AB19" s="430" t="s">
        <v>1591</v>
      </c>
      <c r="AC19" s="430">
        <v>531409</v>
      </c>
      <c r="AD19" s="430" t="s">
        <v>1852</v>
      </c>
      <c r="AE19" s="430">
        <v>531414</v>
      </c>
      <c r="AF19" s="430" t="s">
        <v>1853</v>
      </c>
      <c r="AG19" s="430" t="s">
        <v>1854</v>
      </c>
      <c r="AH19" s="250">
        <v>115</v>
      </c>
      <c r="AM19" s="250" t="s">
        <v>1840</v>
      </c>
      <c r="AN19" s="250" t="s">
        <v>1840</v>
      </c>
    </row>
    <row r="20" spans="1:43" hidden="1">
      <c r="B20" s="250">
        <v>210543</v>
      </c>
      <c r="C20" s="250">
        <v>81557</v>
      </c>
      <c r="D20" s="250">
        <v>112452</v>
      </c>
      <c r="K20" s="250">
        <v>0</v>
      </c>
      <c r="L20" s="250" t="s">
        <v>1849</v>
      </c>
      <c r="M20" s="250" t="s">
        <v>1850</v>
      </c>
      <c r="N20" s="250" t="s">
        <v>1855</v>
      </c>
      <c r="O20" s="250" t="s">
        <v>1354</v>
      </c>
      <c r="P20" s="415">
        <v>45658</v>
      </c>
      <c r="Q20" s="415"/>
      <c r="R20" s="415">
        <v>45658</v>
      </c>
      <c r="S20" s="415">
        <v>43787</v>
      </c>
      <c r="T20" s="430" t="s">
        <v>1578</v>
      </c>
      <c r="U20" s="416">
        <v>1633500</v>
      </c>
      <c r="V20" s="431">
        <v>2020</v>
      </c>
      <c r="W20" s="416">
        <v>1716195.9375</v>
      </c>
      <c r="X20" s="416">
        <v>437574</v>
      </c>
      <c r="Z20" s="416">
        <v>0</v>
      </c>
      <c r="AB20" s="430" t="s">
        <v>1591</v>
      </c>
      <c r="AC20" s="430">
        <v>531432</v>
      </c>
      <c r="AD20" s="430" t="s">
        <v>1856</v>
      </c>
      <c r="AE20" s="430">
        <v>531433</v>
      </c>
      <c r="AF20" s="430" t="s">
        <v>1857</v>
      </c>
      <c r="AG20" s="430" t="s">
        <v>1858</v>
      </c>
      <c r="AH20" s="250">
        <v>115</v>
      </c>
      <c r="AM20" s="250" t="s">
        <v>1840</v>
      </c>
      <c r="AN20" s="250" t="s">
        <v>1840</v>
      </c>
    </row>
    <row r="21" spans="1:43" hidden="1">
      <c r="B21" s="250">
        <v>210543</v>
      </c>
      <c r="C21" s="250">
        <v>81557</v>
      </c>
      <c r="D21" s="250">
        <v>112453</v>
      </c>
      <c r="K21" s="250">
        <v>0</v>
      </c>
      <c r="L21" s="250" t="s">
        <v>1849</v>
      </c>
      <c r="M21" s="250" t="s">
        <v>1850</v>
      </c>
      <c r="N21" s="250" t="s">
        <v>1859</v>
      </c>
      <c r="O21" s="250" t="s">
        <v>1354</v>
      </c>
      <c r="P21" s="415">
        <v>45658</v>
      </c>
      <c r="Q21" s="415"/>
      <c r="R21" s="415">
        <v>45658</v>
      </c>
      <c r="S21" s="415">
        <v>43787</v>
      </c>
      <c r="T21" s="430" t="s">
        <v>1578</v>
      </c>
      <c r="U21" s="416">
        <v>1556500</v>
      </c>
      <c r="V21" s="431">
        <v>2020</v>
      </c>
      <c r="W21" s="416">
        <v>1635297.8125</v>
      </c>
      <c r="X21" s="416">
        <v>467574</v>
      </c>
      <c r="Z21" s="416">
        <v>0</v>
      </c>
      <c r="AB21" s="430" t="s">
        <v>1591</v>
      </c>
      <c r="AC21" s="430">
        <v>531433</v>
      </c>
      <c r="AD21" s="430" t="s">
        <v>1857</v>
      </c>
      <c r="AE21" s="430">
        <v>531464</v>
      </c>
      <c r="AF21" s="430" t="s">
        <v>1860</v>
      </c>
      <c r="AG21" s="430" t="s">
        <v>1861</v>
      </c>
      <c r="AH21" s="250">
        <v>115</v>
      </c>
      <c r="AM21" s="250" t="s">
        <v>1840</v>
      </c>
      <c r="AN21" s="250" t="s">
        <v>1840</v>
      </c>
    </row>
    <row r="22" spans="1:43" customFormat="1">
      <c r="A22" s="250" t="s">
        <v>482</v>
      </c>
      <c r="B22" s="250">
        <v>200386</v>
      </c>
      <c r="C22" s="250">
        <v>31057</v>
      </c>
      <c r="D22" s="250">
        <v>51560</v>
      </c>
      <c r="E22" s="250" t="e">
        <v>#N/A</v>
      </c>
      <c r="F22" s="250" t="e">
        <v>#N/A</v>
      </c>
      <c r="G22" s="250" t="e">
        <v>#N/A</v>
      </c>
      <c r="H22" s="250" t="s">
        <v>1504</v>
      </c>
      <c r="I22" s="442" t="s">
        <v>1761</v>
      </c>
      <c r="J22" s="250" t="s">
        <v>1218</v>
      </c>
      <c r="K22" s="250" t="s">
        <v>1218</v>
      </c>
      <c r="L22" s="250" t="s">
        <v>1219</v>
      </c>
      <c r="M22" s="430" t="s">
        <v>1520</v>
      </c>
      <c r="N22" s="430" t="s">
        <v>1233</v>
      </c>
      <c r="O22" s="430" t="s">
        <v>1222</v>
      </c>
      <c r="P22" s="415">
        <v>44885</v>
      </c>
      <c r="Q22" s="432"/>
      <c r="R22" s="415">
        <v>42887</v>
      </c>
      <c r="S22" s="415">
        <v>42507</v>
      </c>
      <c r="T22" s="430" t="s">
        <v>1216</v>
      </c>
      <c r="U22" s="416">
        <v>21668581.75</v>
      </c>
      <c r="V22" s="431">
        <v>2016</v>
      </c>
      <c r="W22" s="416">
        <v>25128911.676206999</v>
      </c>
      <c r="X22" s="416">
        <v>20716215</v>
      </c>
      <c r="Y22" s="433"/>
      <c r="Z22" s="416">
        <v>0</v>
      </c>
      <c r="AA22" s="250"/>
      <c r="AB22" s="430" t="s">
        <v>2440</v>
      </c>
      <c r="AC22" s="430">
        <v>510882</v>
      </c>
      <c r="AD22" s="430" t="s">
        <v>1234</v>
      </c>
      <c r="AE22" s="430">
        <v>510885</v>
      </c>
      <c r="AF22" s="430" t="s">
        <v>1230</v>
      </c>
      <c r="AG22" s="430" t="s">
        <v>1235</v>
      </c>
      <c r="AH22" s="250">
        <v>69</v>
      </c>
      <c r="AI22" s="250"/>
      <c r="AJ22" s="250"/>
      <c r="AK22" s="250"/>
      <c r="AL22" s="250" t="s">
        <v>1564</v>
      </c>
      <c r="AM22" s="250" t="s">
        <v>1564</v>
      </c>
      <c r="AN22" s="250"/>
      <c r="AO22" s="250" t="s">
        <v>1564</v>
      </c>
      <c r="AP22" s="434" t="s">
        <v>1862</v>
      </c>
      <c r="AQ22" s="435" t="s">
        <v>2761</v>
      </c>
    </row>
    <row r="23" spans="1:43">
      <c r="A23" s="450" t="s">
        <v>2745</v>
      </c>
      <c r="B23" s="250">
        <v>210611</v>
      </c>
      <c r="C23" s="250">
        <v>81474</v>
      </c>
      <c r="D23" s="250">
        <v>112307</v>
      </c>
      <c r="E23" s="250" t="e">
        <v>#N/A</v>
      </c>
      <c r="F23" s="250" t="e">
        <v>#N/A</v>
      </c>
      <c r="G23" s="250" t="e">
        <v>#N/A</v>
      </c>
      <c r="H23" s="250" t="s">
        <v>1504</v>
      </c>
      <c r="I23" s="442" t="s">
        <v>1760</v>
      </c>
      <c r="J23" s="250" t="s">
        <v>2734</v>
      </c>
      <c r="K23" s="250" t="s">
        <v>2734</v>
      </c>
      <c r="L23" s="250" t="s">
        <v>1219</v>
      </c>
      <c r="M23" s="430" t="s">
        <v>1715</v>
      </c>
      <c r="N23" s="430" t="s">
        <v>1716</v>
      </c>
      <c r="O23" s="430" t="s">
        <v>1386</v>
      </c>
      <c r="P23" s="415">
        <v>45566</v>
      </c>
      <c r="Q23" s="432">
        <v>45700</v>
      </c>
      <c r="R23" s="415">
        <v>45061</v>
      </c>
      <c r="S23" s="415">
        <v>44333</v>
      </c>
      <c r="T23" s="430" t="s">
        <v>1717</v>
      </c>
      <c r="U23" s="416">
        <v>9453182</v>
      </c>
      <c r="V23" s="431">
        <v>2021</v>
      </c>
      <c r="W23" s="416">
        <v>9689511.5500000007</v>
      </c>
      <c r="X23" s="416">
        <v>25800000</v>
      </c>
      <c r="Y23" s="451">
        <v>25800000</v>
      </c>
      <c r="Z23" s="416">
        <v>0</v>
      </c>
      <c r="AB23" s="430" t="s">
        <v>1568</v>
      </c>
      <c r="AG23" s="430" t="s">
        <v>1718</v>
      </c>
      <c r="AH23" s="434">
        <v>345</v>
      </c>
      <c r="AM23" s="250" t="s">
        <v>1564</v>
      </c>
      <c r="AQ23" s="435" t="s">
        <v>1719</v>
      </c>
    </row>
    <row r="24" spans="1:43">
      <c r="C24" s="250">
        <v>81483</v>
      </c>
      <c r="D24" s="250">
        <v>112331</v>
      </c>
      <c r="E24" s="250" t="e">
        <v>#N/A</v>
      </c>
      <c r="F24" s="250" t="e">
        <v>#N/A</v>
      </c>
      <c r="G24" s="250" t="e">
        <v>#N/A</v>
      </c>
      <c r="H24" s="250" t="s">
        <v>1504</v>
      </c>
      <c r="I24" s="442" t="s">
        <v>2740</v>
      </c>
      <c r="J24" s="250" t="s">
        <v>1864</v>
      </c>
      <c r="K24" s="250" t="s">
        <v>1864</v>
      </c>
      <c r="L24" s="250" t="s">
        <v>1219</v>
      </c>
      <c r="M24" s="430" t="s">
        <v>1720</v>
      </c>
      <c r="N24" s="430" t="s">
        <v>1721</v>
      </c>
      <c r="O24" s="430" t="s">
        <v>1386</v>
      </c>
      <c r="P24" s="415">
        <v>45565</v>
      </c>
      <c r="Q24" s="436">
        <v>45536</v>
      </c>
      <c r="T24" s="430" t="s">
        <v>1590</v>
      </c>
      <c r="X24" s="416">
        <v>1175646</v>
      </c>
      <c r="Y24" s="451"/>
      <c r="Z24" s="416">
        <v>0</v>
      </c>
      <c r="AB24" s="430" t="s">
        <v>1584</v>
      </c>
      <c r="AG24" s="430" t="s">
        <v>1723</v>
      </c>
      <c r="AH24" s="434">
        <v>138</v>
      </c>
      <c r="AI24" s="250">
        <v>0.04</v>
      </c>
      <c r="AM24" s="250" t="s">
        <v>1840</v>
      </c>
      <c r="AN24" s="250" t="s">
        <v>1840</v>
      </c>
      <c r="AO24" s="250" t="s">
        <v>1564</v>
      </c>
      <c r="AQ24" s="430" t="s">
        <v>1865</v>
      </c>
    </row>
    <row r="25" spans="1:43" hidden="1">
      <c r="B25" s="250">
        <v>210540</v>
      </c>
      <c r="C25" s="250">
        <v>81561</v>
      </c>
      <c r="D25" s="250">
        <v>112504</v>
      </c>
      <c r="K25" s="250">
        <v>0</v>
      </c>
      <c r="L25" s="250" t="s">
        <v>1866</v>
      </c>
      <c r="M25" s="250" t="s">
        <v>1637</v>
      </c>
      <c r="N25" s="250" t="s">
        <v>1867</v>
      </c>
      <c r="O25" s="250" t="s">
        <v>1354</v>
      </c>
      <c r="P25" s="415">
        <v>45292</v>
      </c>
      <c r="Q25" s="436"/>
      <c r="R25" s="415">
        <v>46023</v>
      </c>
      <c r="S25" s="415">
        <v>43787</v>
      </c>
      <c r="T25" s="430" t="s">
        <v>1578</v>
      </c>
      <c r="U25" s="416">
        <v>4139615</v>
      </c>
      <c r="V25" s="431">
        <v>2020</v>
      </c>
      <c r="W25" s="416">
        <v>4349183.0093750004</v>
      </c>
      <c r="X25" s="416">
        <v>4139615</v>
      </c>
      <c r="Z25" s="416">
        <v>0</v>
      </c>
      <c r="AB25" s="430" t="s">
        <v>1591</v>
      </c>
      <c r="AG25" s="430" t="s">
        <v>1868</v>
      </c>
      <c r="AH25" s="250">
        <v>345</v>
      </c>
      <c r="AM25" s="250" t="s">
        <v>1840</v>
      </c>
      <c r="AN25" s="250" t="s">
        <v>1840</v>
      </c>
    </row>
    <row r="26" spans="1:43" hidden="1">
      <c r="B26" s="250">
        <v>210592</v>
      </c>
      <c r="C26" s="250">
        <v>81547</v>
      </c>
      <c r="D26" s="250">
        <v>112509</v>
      </c>
      <c r="K26" s="250">
        <v>0</v>
      </c>
      <c r="L26" s="250" t="s">
        <v>1869</v>
      </c>
      <c r="M26" s="250" t="s">
        <v>1870</v>
      </c>
      <c r="N26" s="250" t="s">
        <v>1871</v>
      </c>
      <c r="O26" s="250" t="s">
        <v>1354</v>
      </c>
      <c r="P26" s="415">
        <v>46022</v>
      </c>
      <c r="Q26" s="436"/>
      <c r="R26" s="415">
        <v>46023</v>
      </c>
      <c r="S26" s="415">
        <v>44217</v>
      </c>
      <c r="T26" s="430" t="s">
        <v>1578</v>
      </c>
      <c r="U26" s="416">
        <v>11618029</v>
      </c>
      <c r="V26" s="431">
        <v>2021</v>
      </c>
      <c r="W26" s="416">
        <v>11908479.725</v>
      </c>
      <c r="X26" s="416">
        <v>12217322</v>
      </c>
      <c r="Z26" s="416">
        <v>0</v>
      </c>
      <c r="AB26" s="430" t="s">
        <v>1591</v>
      </c>
      <c r="AG26" s="430" t="s">
        <v>1872</v>
      </c>
      <c r="AH26" s="250">
        <v>345</v>
      </c>
      <c r="AM26" s="250" t="s">
        <v>1840</v>
      </c>
      <c r="AN26" s="250" t="s">
        <v>1840</v>
      </c>
    </row>
    <row r="27" spans="1:43" hidden="1">
      <c r="B27" s="250">
        <v>210586</v>
      </c>
      <c r="C27" s="250">
        <v>81617</v>
      </c>
      <c r="D27" s="250">
        <v>122577</v>
      </c>
      <c r="K27" s="250">
        <v>0</v>
      </c>
      <c r="L27" s="250" t="s">
        <v>1834</v>
      </c>
      <c r="M27" s="250" t="s">
        <v>1873</v>
      </c>
      <c r="N27" s="250" t="s">
        <v>1874</v>
      </c>
      <c r="O27" s="250" t="s">
        <v>1354</v>
      </c>
      <c r="P27" s="415">
        <v>44927</v>
      </c>
      <c r="Q27" s="436"/>
      <c r="R27" s="415">
        <v>44927</v>
      </c>
      <c r="S27" s="415">
        <v>44152</v>
      </c>
      <c r="T27" s="430" t="s">
        <v>1676</v>
      </c>
      <c r="U27" s="416">
        <v>2850000</v>
      </c>
      <c r="V27" s="431">
        <v>2020</v>
      </c>
      <c r="W27" s="416">
        <v>2994281.25</v>
      </c>
      <c r="X27" s="416">
        <v>5750000</v>
      </c>
      <c r="Z27" s="416">
        <v>0</v>
      </c>
      <c r="AB27" s="430" t="s">
        <v>1591</v>
      </c>
      <c r="AC27" s="430">
        <v>515802</v>
      </c>
      <c r="AD27" s="430" t="s">
        <v>1875</v>
      </c>
      <c r="AE27" s="430">
        <v>520814</v>
      </c>
      <c r="AF27" s="430" t="s">
        <v>1876</v>
      </c>
      <c r="AG27" s="430" t="s">
        <v>1877</v>
      </c>
      <c r="AH27" s="250">
        <v>138</v>
      </c>
      <c r="AJ27" s="250">
        <v>5.07</v>
      </c>
      <c r="AM27" s="250" t="s">
        <v>1840</v>
      </c>
      <c r="AN27" s="250" t="s">
        <v>1840</v>
      </c>
    </row>
    <row r="28" spans="1:43" hidden="1">
      <c r="B28" s="250">
        <v>210626</v>
      </c>
      <c r="C28" s="250">
        <v>81547</v>
      </c>
      <c r="D28" s="250">
        <v>122598</v>
      </c>
      <c r="K28" s="250">
        <v>0</v>
      </c>
      <c r="L28" s="250" t="s">
        <v>1878</v>
      </c>
      <c r="M28" s="250" t="s">
        <v>1870</v>
      </c>
      <c r="N28" s="250" t="s">
        <v>1879</v>
      </c>
      <c r="O28" s="250" t="s">
        <v>1354</v>
      </c>
      <c r="P28" s="415">
        <v>45658</v>
      </c>
      <c r="Q28" s="436"/>
      <c r="R28" s="415">
        <v>46023</v>
      </c>
      <c r="S28" s="415">
        <v>44533</v>
      </c>
      <c r="T28" s="430" t="s">
        <v>1578</v>
      </c>
      <c r="U28" s="416">
        <v>85168938</v>
      </c>
      <c r="V28" s="431">
        <v>2021</v>
      </c>
      <c r="W28" s="416">
        <v>87298161.450000003</v>
      </c>
      <c r="X28" s="416">
        <v>85168938</v>
      </c>
      <c r="Z28" s="416">
        <v>0</v>
      </c>
      <c r="AB28" s="430" t="s">
        <v>1591</v>
      </c>
      <c r="AG28" s="430" t="s">
        <v>1880</v>
      </c>
      <c r="AH28" s="250">
        <v>345</v>
      </c>
      <c r="AM28" s="250" t="s">
        <v>1840</v>
      </c>
      <c r="AN28" s="250" t="s">
        <v>1840</v>
      </c>
    </row>
    <row r="29" spans="1:43" hidden="1">
      <c r="B29" s="250">
        <v>210578</v>
      </c>
      <c r="C29" s="250">
        <v>81675</v>
      </c>
      <c r="D29" s="250">
        <v>122717</v>
      </c>
      <c r="K29" s="250">
        <v>0</v>
      </c>
      <c r="L29" s="250" t="s">
        <v>1881</v>
      </c>
      <c r="M29" s="250" t="s">
        <v>1882</v>
      </c>
      <c r="N29" s="250" t="s">
        <v>1883</v>
      </c>
      <c r="O29" s="250" t="s">
        <v>1354</v>
      </c>
      <c r="P29" s="415">
        <v>44774</v>
      </c>
      <c r="Q29" s="436"/>
      <c r="R29" s="415">
        <v>44562</v>
      </c>
      <c r="S29" s="415">
        <v>44152</v>
      </c>
      <c r="T29" s="430" t="s">
        <v>1676</v>
      </c>
      <c r="U29" s="416">
        <v>374400</v>
      </c>
      <c r="V29" s="431">
        <v>2021</v>
      </c>
      <c r="W29" s="416">
        <v>383760</v>
      </c>
      <c r="X29" s="416">
        <v>374400</v>
      </c>
      <c r="Z29" s="416">
        <v>0</v>
      </c>
      <c r="AB29" s="430" t="s">
        <v>1568</v>
      </c>
      <c r="AC29" s="430">
        <v>512650</v>
      </c>
      <c r="AD29" s="430" t="s">
        <v>1884</v>
      </c>
      <c r="AG29" s="430" t="s">
        <v>1885</v>
      </c>
      <c r="AH29" s="250" t="s">
        <v>1886</v>
      </c>
      <c r="AM29" s="250" t="s">
        <v>1840</v>
      </c>
      <c r="AN29" s="250" t="s">
        <v>1840</v>
      </c>
    </row>
    <row r="30" spans="1:43" hidden="1">
      <c r="B30" s="250">
        <v>210578</v>
      </c>
      <c r="C30" s="250">
        <v>81675</v>
      </c>
      <c r="D30" s="250">
        <v>122718</v>
      </c>
      <c r="K30" s="250">
        <v>0</v>
      </c>
      <c r="L30" s="250" t="s">
        <v>1881</v>
      </c>
      <c r="M30" s="250" t="s">
        <v>1882</v>
      </c>
      <c r="N30" s="250" t="s">
        <v>1887</v>
      </c>
      <c r="O30" s="250" t="s">
        <v>1354</v>
      </c>
      <c r="P30" s="415">
        <v>44774</v>
      </c>
      <c r="Q30" s="436"/>
      <c r="R30" s="415">
        <v>44562</v>
      </c>
      <c r="S30" s="415">
        <v>44152</v>
      </c>
      <c r="T30" s="430" t="s">
        <v>1676</v>
      </c>
      <c r="U30" s="416">
        <v>453000</v>
      </c>
      <c r="V30" s="431">
        <v>2021</v>
      </c>
      <c r="W30" s="416">
        <v>464325</v>
      </c>
      <c r="X30" s="416">
        <v>453000</v>
      </c>
      <c r="Z30" s="416">
        <v>0</v>
      </c>
      <c r="AB30" s="430" t="s">
        <v>1568</v>
      </c>
      <c r="AC30" s="430">
        <v>512650</v>
      </c>
      <c r="AD30" s="430" t="s">
        <v>1884</v>
      </c>
      <c r="AE30" s="430">
        <v>512650</v>
      </c>
      <c r="AF30" s="430" t="s">
        <v>1884</v>
      </c>
      <c r="AG30" s="430" t="s">
        <v>1888</v>
      </c>
      <c r="AH30" s="250" t="s">
        <v>1634</v>
      </c>
      <c r="AM30" s="250" t="s">
        <v>1840</v>
      </c>
      <c r="AN30" s="250" t="s">
        <v>1840</v>
      </c>
    </row>
    <row r="31" spans="1:43" hidden="1">
      <c r="B31" s="250">
        <v>210586</v>
      </c>
      <c r="C31" s="250">
        <v>81679</v>
      </c>
      <c r="D31" s="250">
        <v>122722</v>
      </c>
      <c r="K31" s="250">
        <v>0</v>
      </c>
      <c r="L31" s="250" t="s">
        <v>1834</v>
      </c>
      <c r="M31" s="250" t="s">
        <v>1889</v>
      </c>
      <c r="N31" s="250" t="s">
        <v>1890</v>
      </c>
      <c r="O31" s="250" t="s">
        <v>1354</v>
      </c>
      <c r="P31" s="415">
        <v>46022</v>
      </c>
      <c r="Q31" s="436"/>
      <c r="R31" s="415">
        <v>44562</v>
      </c>
      <c r="S31" s="415">
        <v>44152</v>
      </c>
      <c r="T31" s="430" t="s">
        <v>1676</v>
      </c>
      <c r="U31" s="416">
        <v>910000</v>
      </c>
      <c r="V31" s="431">
        <v>2021</v>
      </c>
      <c r="W31" s="416">
        <v>932750</v>
      </c>
      <c r="X31" s="416">
        <v>910000</v>
      </c>
      <c r="Z31" s="416">
        <v>0</v>
      </c>
      <c r="AB31" s="430" t="s">
        <v>1568</v>
      </c>
      <c r="AC31" s="430">
        <v>520882</v>
      </c>
      <c r="AD31" s="430" t="s">
        <v>1891</v>
      </c>
      <c r="AE31" s="430">
        <v>521016</v>
      </c>
      <c r="AF31" s="430" t="s">
        <v>1892</v>
      </c>
      <c r="AG31" s="430" t="s">
        <v>1893</v>
      </c>
      <c r="AM31" s="250" t="s">
        <v>1840</v>
      </c>
      <c r="AN31" s="250" t="s">
        <v>1840</v>
      </c>
    </row>
    <row r="32" spans="1:43" hidden="1">
      <c r="B32" s="250">
        <v>210650</v>
      </c>
      <c r="C32" s="250">
        <v>81691</v>
      </c>
      <c r="D32" s="250">
        <v>122733</v>
      </c>
      <c r="K32" s="250" t="e">
        <v>#N/A</v>
      </c>
      <c r="L32" s="250" t="s">
        <v>1894</v>
      </c>
      <c r="M32" s="250" t="s">
        <v>1895</v>
      </c>
      <c r="N32" s="250" t="s">
        <v>1896</v>
      </c>
      <c r="O32" s="250" t="s">
        <v>1354</v>
      </c>
      <c r="P32" s="415">
        <v>45200</v>
      </c>
      <c r="Q32" s="436"/>
      <c r="R32" s="415">
        <v>45658</v>
      </c>
      <c r="S32" s="415">
        <v>44629</v>
      </c>
      <c r="T32" s="430" t="s">
        <v>1897</v>
      </c>
      <c r="U32" s="416">
        <v>614000</v>
      </c>
      <c r="V32" s="431">
        <v>2022</v>
      </c>
      <c r="W32" s="416">
        <v>614000</v>
      </c>
      <c r="X32" s="416">
        <v>614000</v>
      </c>
      <c r="Z32" s="416">
        <v>0</v>
      </c>
      <c r="AB32" s="430" t="s">
        <v>1688</v>
      </c>
      <c r="AG32" s="430" t="s">
        <v>1898</v>
      </c>
      <c r="AM32" s="250" t="s">
        <v>1840</v>
      </c>
      <c r="AN32" s="250" t="s">
        <v>1840</v>
      </c>
    </row>
    <row r="33" spans="1:43" hidden="1">
      <c r="B33" s="250">
        <v>210648</v>
      </c>
      <c r="C33" s="250">
        <v>81691</v>
      </c>
      <c r="D33" s="250">
        <v>122734</v>
      </c>
      <c r="K33" s="250" t="e">
        <v>#N/A</v>
      </c>
      <c r="L33" s="250" t="s">
        <v>1899</v>
      </c>
      <c r="M33" s="250" t="s">
        <v>1895</v>
      </c>
      <c r="N33" s="250" t="s">
        <v>1900</v>
      </c>
      <c r="O33" s="250" t="s">
        <v>1354</v>
      </c>
      <c r="P33" s="420"/>
      <c r="Q33" s="436"/>
      <c r="R33" s="415">
        <v>45658</v>
      </c>
      <c r="S33" s="415">
        <v>44631</v>
      </c>
      <c r="T33" s="430" t="s">
        <v>1897</v>
      </c>
      <c r="U33" s="416">
        <v>561800</v>
      </c>
      <c r="V33" s="431">
        <v>2022</v>
      </c>
      <c r="W33" s="416">
        <v>561800</v>
      </c>
      <c r="X33" s="416">
        <v>561800</v>
      </c>
      <c r="AB33" s="430" t="s">
        <v>1591</v>
      </c>
      <c r="AG33" s="430" t="s">
        <v>1901</v>
      </c>
      <c r="AM33" s="250" t="s">
        <v>1840</v>
      </c>
      <c r="AN33" s="250" t="s">
        <v>1840</v>
      </c>
    </row>
    <row r="34" spans="1:43" hidden="1">
      <c r="B34" s="250">
        <v>210639</v>
      </c>
      <c r="C34" s="250">
        <v>81691</v>
      </c>
      <c r="D34" s="250">
        <v>122735</v>
      </c>
      <c r="K34" s="250" t="e">
        <v>#N/A</v>
      </c>
      <c r="L34" s="250" t="s">
        <v>1902</v>
      </c>
      <c r="M34" s="250" t="s">
        <v>1895</v>
      </c>
      <c r="N34" s="250" t="s">
        <v>1903</v>
      </c>
      <c r="O34" s="250" t="s">
        <v>1354</v>
      </c>
      <c r="P34" s="415">
        <v>45231</v>
      </c>
      <c r="Q34" s="436"/>
      <c r="R34" s="415">
        <v>45658</v>
      </c>
      <c r="S34" s="415">
        <v>44631</v>
      </c>
      <c r="T34" s="430" t="s">
        <v>1897</v>
      </c>
      <c r="U34" s="416">
        <v>587000</v>
      </c>
      <c r="V34" s="431">
        <v>2022</v>
      </c>
      <c r="W34" s="416">
        <v>587000</v>
      </c>
      <c r="X34" s="416">
        <v>587000</v>
      </c>
      <c r="Z34" s="416">
        <v>0</v>
      </c>
      <c r="AB34" s="430" t="s">
        <v>1688</v>
      </c>
      <c r="AG34" s="430" t="s">
        <v>1904</v>
      </c>
      <c r="AM34" s="250" t="s">
        <v>1840</v>
      </c>
      <c r="AN34" s="250" t="s">
        <v>1840</v>
      </c>
    </row>
    <row r="35" spans="1:43" hidden="1">
      <c r="B35" s="250">
        <v>210645</v>
      </c>
      <c r="C35" s="250">
        <v>81694</v>
      </c>
      <c r="D35" s="250">
        <v>122739</v>
      </c>
      <c r="K35" s="250" t="e">
        <v>#N/A</v>
      </c>
      <c r="L35" s="250" t="s">
        <v>1905</v>
      </c>
      <c r="M35" s="250" t="s">
        <v>1906</v>
      </c>
      <c r="N35" s="250" t="s">
        <v>1907</v>
      </c>
      <c r="O35" s="250" t="s">
        <v>1354</v>
      </c>
      <c r="P35" s="415">
        <v>45809</v>
      </c>
      <c r="Q35" s="436"/>
      <c r="R35" s="415">
        <v>44927</v>
      </c>
      <c r="S35" s="415">
        <v>44629</v>
      </c>
      <c r="T35" s="430" t="s">
        <v>1897</v>
      </c>
      <c r="U35" s="416">
        <v>5080000</v>
      </c>
      <c r="V35" s="431">
        <v>2022</v>
      </c>
      <c r="W35" s="416">
        <v>5080000</v>
      </c>
      <c r="X35" s="416">
        <v>5080000</v>
      </c>
      <c r="Z35" s="416">
        <v>0</v>
      </c>
      <c r="AB35" s="430" t="s">
        <v>1568</v>
      </c>
      <c r="AC35" s="430">
        <v>640127</v>
      </c>
      <c r="AD35" s="430" t="s">
        <v>1908</v>
      </c>
      <c r="AE35" s="430">
        <v>640126</v>
      </c>
      <c r="AF35" s="430" t="s">
        <v>1908</v>
      </c>
      <c r="AG35" s="430" t="s">
        <v>1909</v>
      </c>
      <c r="AH35" s="250" t="s">
        <v>1910</v>
      </c>
      <c r="AM35" s="250" t="s">
        <v>1840</v>
      </c>
      <c r="AN35" s="250" t="s">
        <v>1840</v>
      </c>
    </row>
    <row r="36" spans="1:43" hidden="1">
      <c r="B36" s="250">
        <v>210645</v>
      </c>
      <c r="C36" s="250">
        <v>81769</v>
      </c>
      <c r="D36" s="250">
        <v>122741</v>
      </c>
      <c r="K36" s="250" t="e">
        <v>#N/A</v>
      </c>
      <c r="L36" s="250" t="s">
        <v>1905</v>
      </c>
      <c r="M36" s="250" t="s">
        <v>1911</v>
      </c>
      <c r="N36" s="250" t="s">
        <v>1912</v>
      </c>
      <c r="O36" s="250" t="s">
        <v>1354</v>
      </c>
      <c r="P36" s="415">
        <v>45809</v>
      </c>
      <c r="Q36" s="436"/>
      <c r="R36" s="415">
        <v>44927</v>
      </c>
      <c r="S36" s="415">
        <v>44629</v>
      </c>
      <c r="T36" s="430" t="s">
        <v>1897</v>
      </c>
      <c r="U36" s="416">
        <v>7760000</v>
      </c>
      <c r="V36" s="431">
        <v>2022</v>
      </c>
      <c r="W36" s="416">
        <v>7760000</v>
      </c>
      <c r="X36" s="416">
        <v>7760000</v>
      </c>
      <c r="Z36" s="416">
        <v>0</v>
      </c>
      <c r="AB36" s="430" t="s">
        <v>1568</v>
      </c>
      <c r="AC36" s="430">
        <v>640338</v>
      </c>
      <c r="AD36" s="430" t="s">
        <v>1913</v>
      </c>
      <c r="AE36" s="430">
        <v>640397</v>
      </c>
      <c r="AF36" s="430" t="s">
        <v>1914</v>
      </c>
      <c r="AG36" s="430" t="s">
        <v>1915</v>
      </c>
      <c r="AM36" s="250" t="s">
        <v>1840</v>
      </c>
      <c r="AN36" s="250" t="s">
        <v>1840</v>
      </c>
    </row>
    <row r="37" spans="1:43" hidden="1">
      <c r="B37" s="250">
        <v>210586</v>
      </c>
      <c r="C37" s="250">
        <v>81617</v>
      </c>
      <c r="D37" s="250">
        <v>122753</v>
      </c>
      <c r="K37" s="250">
        <v>0</v>
      </c>
      <c r="L37" s="250" t="s">
        <v>1834</v>
      </c>
      <c r="M37" s="250" t="s">
        <v>1873</v>
      </c>
      <c r="N37" s="250" t="s">
        <v>1916</v>
      </c>
      <c r="O37" s="250" t="s">
        <v>1354</v>
      </c>
      <c r="P37" s="415">
        <v>44927</v>
      </c>
      <c r="Q37" s="436"/>
      <c r="R37" s="415">
        <v>44927</v>
      </c>
      <c r="S37" s="415">
        <v>44152</v>
      </c>
      <c r="T37" s="430" t="s">
        <v>1676</v>
      </c>
      <c r="U37" s="416">
        <v>1750000</v>
      </c>
      <c r="V37" s="431">
        <v>2021</v>
      </c>
      <c r="W37" s="416">
        <v>1793750</v>
      </c>
      <c r="X37" s="416">
        <v>3330000</v>
      </c>
      <c r="Z37" s="416">
        <v>0</v>
      </c>
      <c r="AB37" s="430" t="s">
        <v>1591</v>
      </c>
      <c r="AC37" s="430">
        <v>520814</v>
      </c>
      <c r="AD37" s="430" t="s">
        <v>1876</v>
      </c>
      <c r="AE37" s="430">
        <v>515802</v>
      </c>
      <c r="AF37" s="430" t="s">
        <v>1875</v>
      </c>
      <c r="AG37" s="430" t="s">
        <v>1917</v>
      </c>
      <c r="AJ37" s="250">
        <v>5.07</v>
      </c>
      <c r="AM37" s="250" t="s">
        <v>1840</v>
      </c>
      <c r="AN37" s="250" t="s">
        <v>1840</v>
      </c>
    </row>
    <row r="38" spans="1:43" hidden="1">
      <c r="B38" s="250">
        <v>210589</v>
      </c>
      <c r="C38" s="250">
        <v>81617</v>
      </c>
      <c r="D38" s="250">
        <v>122755</v>
      </c>
      <c r="K38" s="250">
        <v>0</v>
      </c>
      <c r="L38" s="250" t="s">
        <v>1866</v>
      </c>
      <c r="M38" s="250" t="s">
        <v>1873</v>
      </c>
      <c r="N38" s="250" t="s">
        <v>1918</v>
      </c>
      <c r="O38" s="250" t="s">
        <v>1354</v>
      </c>
      <c r="P38" s="415">
        <v>44927</v>
      </c>
      <c r="Q38" s="436"/>
      <c r="R38" s="415">
        <v>44927</v>
      </c>
      <c r="S38" s="415">
        <v>44152</v>
      </c>
      <c r="T38" s="430" t="s">
        <v>1676</v>
      </c>
      <c r="U38" s="416">
        <v>6075003</v>
      </c>
      <c r="V38" s="431">
        <v>2021</v>
      </c>
      <c r="W38" s="416">
        <v>6226878.0750000002</v>
      </c>
      <c r="X38" s="416">
        <v>1124593</v>
      </c>
      <c r="Z38" s="416">
        <v>0</v>
      </c>
      <c r="AB38" s="430" t="s">
        <v>1591</v>
      </c>
      <c r="AC38" s="430">
        <v>515802</v>
      </c>
      <c r="AD38" s="430" t="s">
        <v>1875</v>
      </c>
      <c r="AE38" s="430">
        <v>520814</v>
      </c>
      <c r="AF38" s="430" t="s">
        <v>1876</v>
      </c>
      <c r="AG38" s="430" t="s">
        <v>1919</v>
      </c>
      <c r="AH38" s="250" t="s">
        <v>1920</v>
      </c>
      <c r="AM38" s="250" t="s">
        <v>1840</v>
      </c>
      <c r="AN38" s="250" t="s">
        <v>1840</v>
      </c>
    </row>
    <row r="39" spans="1:43">
      <c r="A39" s="450"/>
      <c r="C39" s="250">
        <v>81483</v>
      </c>
      <c r="D39" s="250">
        <v>112332</v>
      </c>
      <c r="E39" s="250" t="e">
        <v>#N/A</v>
      </c>
      <c r="F39" s="250" t="e">
        <v>#N/A</v>
      </c>
      <c r="G39" s="250" t="e">
        <v>#N/A</v>
      </c>
      <c r="H39" s="250" t="s">
        <v>1504</v>
      </c>
      <c r="I39" s="442" t="s">
        <v>2740</v>
      </c>
      <c r="J39" s="250" t="s">
        <v>1864</v>
      </c>
      <c r="K39" s="250" t="s">
        <v>1864</v>
      </c>
      <c r="L39" s="250" t="s">
        <v>1219</v>
      </c>
      <c r="M39" s="430" t="s">
        <v>1720</v>
      </c>
      <c r="N39" s="430" t="s">
        <v>1725</v>
      </c>
      <c r="O39" s="430" t="s">
        <v>1386</v>
      </c>
      <c r="P39" s="415">
        <v>45565</v>
      </c>
      <c r="Q39" s="436">
        <v>45536</v>
      </c>
      <c r="T39" s="430" t="s">
        <v>1590</v>
      </c>
      <c r="X39" s="416">
        <v>9959548.7300000004</v>
      </c>
      <c r="Y39" s="451"/>
      <c r="Z39" s="416">
        <v>0</v>
      </c>
      <c r="AB39" s="430" t="s">
        <v>1584</v>
      </c>
      <c r="AG39" s="430" t="s">
        <v>1726</v>
      </c>
      <c r="AH39" s="434">
        <v>138</v>
      </c>
      <c r="AI39" s="250">
        <v>1.32</v>
      </c>
      <c r="AM39" s="250" t="s">
        <v>1840</v>
      </c>
      <c r="AN39" s="250" t="s">
        <v>1840</v>
      </c>
      <c r="AO39" s="250" t="s">
        <v>1564</v>
      </c>
      <c r="AQ39" s="430" t="s">
        <v>1865</v>
      </c>
    </row>
    <row r="40" spans="1:43" hidden="1">
      <c r="B40" s="250">
        <v>210578</v>
      </c>
      <c r="C40" s="250">
        <v>81675</v>
      </c>
      <c r="D40" s="250">
        <v>122801</v>
      </c>
      <c r="K40" s="250">
        <v>0</v>
      </c>
      <c r="L40" s="250" t="s">
        <v>1881</v>
      </c>
      <c r="M40" s="250" t="s">
        <v>1882</v>
      </c>
      <c r="N40" s="250" t="s">
        <v>1921</v>
      </c>
      <c r="O40" s="250" t="s">
        <v>1354</v>
      </c>
      <c r="P40" s="415">
        <v>44713</v>
      </c>
      <c r="Q40" s="436"/>
      <c r="R40" s="415">
        <v>44562</v>
      </c>
      <c r="S40" s="415">
        <v>44152</v>
      </c>
      <c r="T40" s="430" t="s">
        <v>1676</v>
      </c>
      <c r="U40" s="416">
        <v>312000</v>
      </c>
      <c r="V40" s="431">
        <v>2021</v>
      </c>
      <c r="W40" s="416">
        <v>319800</v>
      </c>
      <c r="X40" s="416">
        <v>312000</v>
      </c>
      <c r="Z40" s="416">
        <v>0</v>
      </c>
      <c r="AB40" s="430" t="s">
        <v>1568</v>
      </c>
      <c r="AC40" s="430">
        <v>512650</v>
      </c>
      <c r="AD40" s="430" t="s">
        <v>1884</v>
      </c>
      <c r="AG40" s="430" t="s">
        <v>1922</v>
      </c>
      <c r="AH40" s="250" t="s">
        <v>1920</v>
      </c>
      <c r="AM40" s="250" t="s">
        <v>1840</v>
      </c>
      <c r="AN40" s="250" t="s">
        <v>1840</v>
      </c>
    </row>
    <row r="41" spans="1:43" hidden="1">
      <c r="B41" s="250">
        <v>210578</v>
      </c>
      <c r="C41" s="250">
        <v>81675</v>
      </c>
      <c r="D41" s="250">
        <v>122802</v>
      </c>
      <c r="K41" s="250">
        <v>0</v>
      </c>
      <c r="L41" s="250" t="s">
        <v>1881</v>
      </c>
      <c r="M41" s="250" t="s">
        <v>1882</v>
      </c>
      <c r="N41" s="250" t="s">
        <v>1923</v>
      </c>
      <c r="O41" s="250" t="s">
        <v>1354</v>
      </c>
      <c r="P41" s="415">
        <v>44713</v>
      </c>
      <c r="Q41" s="436"/>
      <c r="R41" s="415">
        <v>44562</v>
      </c>
      <c r="S41" s="415">
        <v>44152</v>
      </c>
      <c r="T41" s="430" t="s">
        <v>1676</v>
      </c>
      <c r="U41" s="416">
        <v>453000</v>
      </c>
      <c r="V41" s="431">
        <v>2021</v>
      </c>
      <c r="W41" s="416">
        <v>464325</v>
      </c>
      <c r="X41" s="416">
        <v>453000</v>
      </c>
      <c r="Z41" s="416">
        <v>0</v>
      </c>
      <c r="AB41" s="430" t="s">
        <v>1568</v>
      </c>
      <c r="AC41" s="430">
        <v>512656</v>
      </c>
      <c r="AD41" s="430" t="s">
        <v>1924</v>
      </c>
      <c r="AG41" s="430" t="s">
        <v>1925</v>
      </c>
      <c r="AH41" s="250">
        <v>161</v>
      </c>
      <c r="AM41" s="250" t="s">
        <v>1840</v>
      </c>
      <c r="AN41" s="250" t="s">
        <v>1840</v>
      </c>
    </row>
    <row r="42" spans="1:43" hidden="1">
      <c r="B42" s="250">
        <v>210628</v>
      </c>
      <c r="C42" s="250">
        <v>81717</v>
      </c>
      <c r="D42" s="250">
        <v>122823</v>
      </c>
      <c r="K42" s="250">
        <v>0</v>
      </c>
      <c r="L42" s="250" t="s">
        <v>1866</v>
      </c>
      <c r="M42" s="250" t="s">
        <v>1681</v>
      </c>
      <c r="N42" s="250" t="s">
        <v>1926</v>
      </c>
      <c r="O42" s="250" t="s">
        <v>1354</v>
      </c>
      <c r="P42" s="415">
        <v>45017</v>
      </c>
      <c r="Q42" s="436"/>
      <c r="R42" s="415">
        <v>44562</v>
      </c>
      <c r="S42" s="415">
        <v>44505</v>
      </c>
      <c r="T42" s="430" t="s">
        <v>1676</v>
      </c>
      <c r="U42" s="416">
        <v>11500000</v>
      </c>
      <c r="V42" s="431">
        <v>2021</v>
      </c>
      <c r="W42" s="416">
        <v>11787500</v>
      </c>
      <c r="X42" s="416">
        <v>11500000</v>
      </c>
      <c r="Z42" s="416">
        <v>0</v>
      </c>
      <c r="AB42" s="430" t="s">
        <v>1568</v>
      </c>
      <c r="AG42" s="430" t="s">
        <v>1927</v>
      </c>
      <c r="AM42" s="250" t="s">
        <v>1840</v>
      </c>
      <c r="AN42" s="250" t="s">
        <v>1840</v>
      </c>
    </row>
    <row r="43" spans="1:43" hidden="1">
      <c r="B43" s="250">
        <v>210616</v>
      </c>
      <c r="C43" s="250">
        <v>81741</v>
      </c>
      <c r="D43" s="250">
        <v>122848</v>
      </c>
      <c r="K43" s="250">
        <v>0</v>
      </c>
      <c r="L43" s="250" t="s">
        <v>1866</v>
      </c>
      <c r="M43" s="250" t="s">
        <v>1928</v>
      </c>
      <c r="N43" s="250" t="s">
        <v>1929</v>
      </c>
      <c r="O43" s="250" t="s">
        <v>1354</v>
      </c>
      <c r="P43" s="415">
        <v>45658</v>
      </c>
      <c r="Q43" s="436"/>
      <c r="R43" s="415">
        <v>45658</v>
      </c>
      <c r="S43" s="415">
        <v>44351</v>
      </c>
      <c r="T43" s="430" t="s">
        <v>1676</v>
      </c>
      <c r="U43" s="416">
        <v>1843729</v>
      </c>
      <c r="V43" s="431">
        <v>2021</v>
      </c>
      <c r="W43" s="416">
        <v>1889822.2250000001</v>
      </c>
      <c r="X43" s="416">
        <v>1843729</v>
      </c>
      <c r="Z43" s="416">
        <v>0</v>
      </c>
      <c r="AB43" s="430" t="s">
        <v>1591</v>
      </c>
      <c r="AC43" s="430">
        <v>514801</v>
      </c>
      <c r="AD43" s="430" t="s">
        <v>1930</v>
      </c>
      <c r="AG43" s="430" t="s">
        <v>1931</v>
      </c>
      <c r="AH43" s="250">
        <v>345</v>
      </c>
      <c r="AM43" s="250" t="s">
        <v>1840</v>
      </c>
      <c r="AN43" s="250" t="s">
        <v>1840</v>
      </c>
    </row>
    <row r="44" spans="1:43" hidden="1">
      <c r="B44" s="250">
        <v>210616</v>
      </c>
      <c r="C44" s="250">
        <v>81741</v>
      </c>
      <c r="D44" s="250">
        <v>122849</v>
      </c>
      <c r="K44" s="250">
        <v>0</v>
      </c>
      <c r="L44" s="250" t="s">
        <v>1866</v>
      </c>
      <c r="M44" s="250" t="s">
        <v>1928</v>
      </c>
      <c r="N44" s="250" t="s">
        <v>1932</v>
      </c>
      <c r="O44" s="250" t="s">
        <v>1354</v>
      </c>
      <c r="P44" s="415">
        <v>45658</v>
      </c>
      <c r="Q44" s="436"/>
      <c r="R44" s="415">
        <v>45658</v>
      </c>
      <c r="S44" s="415">
        <v>44351</v>
      </c>
      <c r="T44" s="430" t="s">
        <v>1676</v>
      </c>
      <c r="U44" s="416">
        <v>30707951</v>
      </c>
      <c r="V44" s="431">
        <v>2021</v>
      </c>
      <c r="W44" s="416">
        <v>31475649.774999999</v>
      </c>
      <c r="X44" s="416">
        <v>30707951</v>
      </c>
      <c r="Z44" s="416">
        <v>0</v>
      </c>
      <c r="AB44" s="430" t="s">
        <v>1591</v>
      </c>
      <c r="AG44" s="430" t="s">
        <v>1933</v>
      </c>
      <c r="AH44" s="250">
        <v>345</v>
      </c>
      <c r="AM44" s="250" t="s">
        <v>1840</v>
      </c>
      <c r="AN44" s="250" t="s">
        <v>1840</v>
      </c>
    </row>
    <row r="45" spans="1:43" hidden="1">
      <c r="B45" s="250">
        <v>210616</v>
      </c>
      <c r="C45" s="250">
        <v>81741</v>
      </c>
      <c r="D45" s="250">
        <v>122850</v>
      </c>
      <c r="K45" s="250">
        <v>0</v>
      </c>
      <c r="L45" s="250" t="s">
        <v>1866</v>
      </c>
      <c r="M45" s="250" t="s">
        <v>1928</v>
      </c>
      <c r="N45" s="250" t="s">
        <v>1934</v>
      </c>
      <c r="O45" s="250" t="s">
        <v>1354</v>
      </c>
      <c r="P45" s="415">
        <v>45658</v>
      </c>
      <c r="Q45" s="436"/>
      <c r="R45" s="415">
        <v>45658</v>
      </c>
      <c r="S45" s="415">
        <v>44351</v>
      </c>
      <c r="T45" s="430" t="s">
        <v>1676</v>
      </c>
      <c r="U45" s="416">
        <v>5003830</v>
      </c>
      <c r="V45" s="431">
        <v>2021</v>
      </c>
      <c r="W45" s="416">
        <v>5128925.75</v>
      </c>
      <c r="X45" s="416">
        <v>5003830</v>
      </c>
      <c r="Z45" s="416">
        <v>0</v>
      </c>
      <c r="AB45" s="430" t="s">
        <v>1591</v>
      </c>
      <c r="AE45" s="430">
        <v>514929</v>
      </c>
      <c r="AF45" s="430" t="s">
        <v>1935</v>
      </c>
      <c r="AG45" s="430" t="s">
        <v>1936</v>
      </c>
      <c r="AH45" s="250" t="s">
        <v>1937</v>
      </c>
      <c r="AM45" s="250" t="s">
        <v>1840</v>
      </c>
      <c r="AN45" s="250" t="s">
        <v>1840</v>
      </c>
    </row>
    <row r="46" spans="1:43" hidden="1">
      <c r="B46" s="250">
        <v>210616</v>
      </c>
      <c r="C46" s="250">
        <v>81741</v>
      </c>
      <c r="D46" s="250">
        <v>122851</v>
      </c>
      <c r="K46" s="250">
        <v>0</v>
      </c>
      <c r="L46" s="250" t="s">
        <v>1866</v>
      </c>
      <c r="M46" s="250" t="s">
        <v>1928</v>
      </c>
      <c r="N46" s="250" t="s">
        <v>1938</v>
      </c>
      <c r="O46" s="250" t="s">
        <v>1354</v>
      </c>
      <c r="P46" s="415">
        <v>45658</v>
      </c>
      <c r="Q46" s="436"/>
      <c r="R46" s="415">
        <v>45658</v>
      </c>
      <c r="S46" s="415">
        <v>44351</v>
      </c>
      <c r="T46" s="430" t="s">
        <v>1676</v>
      </c>
      <c r="U46" s="416">
        <v>4885649</v>
      </c>
      <c r="V46" s="431">
        <v>2021</v>
      </c>
      <c r="W46" s="416">
        <v>5007790.2249999996</v>
      </c>
      <c r="X46" s="416">
        <v>4885649</v>
      </c>
      <c r="Z46" s="416">
        <v>0</v>
      </c>
      <c r="AB46" s="430" t="s">
        <v>1591</v>
      </c>
      <c r="AE46" s="430">
        <v>514929</v>
      </c>
      <c r="AF46" s="430" t="s">
        <v>1935</v>
      </c>
      <c r="AG46" s="430" t="s">
        <v>1936</v>
      </c>
      <c r="AH46" s="250" t="s">
        <v>1937</v>
      </c>
      <c r="AM46" s="250" t="s">
        <v>1840</v>
      </c>
      <c r="AN46" s="250" t="s">
        <v>1840</v>
      </c>
    </row>
    <row r="47" spans="1:43" hidden="1">
      <c r="B47" s="250">
        <v>210616</v>
      </c>
      <c r="C47" s="250">
        <v>81741</v>
      </c>
      <c r="D47" s="250">
        <v>122858</v>
      </c>
      <c r="K47" s="250">
        <v>0</v>
      </c>
      <c r="L47" s="250" t="s">
        <v>1866</v>
      </c>
      <c r="M47" s="250" t="s">
        <v>1928</v>
      </c>
      <c r="N47" s="250" t="s">
        <v>1939</v>
      </c>
      <c r="O47" s="250" t="s">
        <v>1354</v>
      </c>
      <c r="P47" s="415">
        <v>45658</v>
      </c>
      <c r="Q47" s="436"/>
      <c r="R47" s="415">
        <v>45658</v>
      </c>
      <c r="S47" s="415">
        <v>44351</v>
      </c>
      <c r="T47" s="430" t="s">
        <v>1676</v>
      </c>
      <c r="U47" s="416">
        <v>2541200</v>
      </c>
      <c r="V47" s="431">
        <v>2021</v>
      </c>
      <c r="W47" s="416">
        <v>2604730</v>
      </c>
      <c r="X47" s="416">
        <v>2541200</v>
      </c>
      <c r="Z47" s="416">
        <v>0</v>
      </c>
      <c r="AB47" s="430" t="s">
        <v>1591</v>
      </c>
      <c r="AC47" s="430">
        <v>514901</v>
      </c>
      <c r="AD47" s="430" t="s">
        <v>1940</v>
      </c>
      <c r="AE47" s="430">
        <v>514934</v>
      </c>
      <c r="AF47" s="430" t="s">
        <v>1941</v>
      </c>
      <c r="AG47" s="430" t="s">
        <v>1942</v>
      </c>
      <c r="AM47" s="250" t="s">
        <v>1840</v>
      </c>
      <c r="AN47" s="250" t="s">
        <v>1840</v>
      </c>
    </row>
    <row r="48" spans="1:43" hidden="1">
      <c r="B48" s="250">
        <v>210656</v>
      </c>
      <c r="C48" s="250">
        <v>81741</v>
      </c>
      <c r="D48" s="250">
        <v>122863</v>
      </c>
      <c r="K48" s="250">
        <v>0</v>
      </c>
      <c r="L48" s="250" t="s">
        <v>1866</v>
      </c>
      <c r="M48" s="250" t="s">
        <v>1928</v>
      </c>
      <c r="N48" s="250" t="s">
        <v>1943</v>
      </c>
      <c r="O48" s="250" t="s">
        <v>1354</v>
      </c>
      <c r="P48" s="415">
        <v>45658</v>
      </c>
      <c r="Q48" s="436"/>
      <c r="R48" s="415">
        <v>45658</v>
      </c>
      <c r="S48" s="415">
        <v>44631</v>
      </c>
      <c r="T48" s="430" t="s">
        <v>1897</v>
      </c>
      <c r="U48" s="416">
        <v>65000</v>
      </c>
      <c r="V48" s="431">
        <v>2021</v>
      </c>
      <c r="W48" s="416">
        <v>66625</v>
      </c>
      <c r="X48" s="416">
        <v>65000</v>
      </c>
      <c r="Z48" s="416">
        <v>0</v>
      </c>
      <c r="AB48" s="430" t="s">
        <v>1591</v>
      </c>
      <c r="AC48" s="430">
        <v>514946</v>
      </c>
      <c r="AD48" s="430" t="s">
        <v>1944</v>
      </c>
      <c r="AG48" s="430" t="s">
        <v>1945</v>
      </c>
      <c r="AM48" s="250" t="s">
        <v>1840</v>
      </c>
      <c r="AN48" s="250" t="s">
        <v>1840</v>
      </c>
    </row>
    <row r="49" spans="2:43" hidden="1">
      <c r="B49" s="250">
        <v>210586</v>
      </c>
      <c r="C49" s="250">
        <v>81679</v>
      </c>
      <c r="D49" s="250">
        <v>122865</v>
      </c>
      <c r="K49" s="250">
        <v>0</v>
      </c>
      <c r="L49" s="250" t="s">
        <v>1834</v>
      </c>
      <c r="M49" s="250" t="s">
        <v>1889</v>
      </c>
      <c r="N49" s="250" t="s">
        <v>1946</v>
      </c>
      <c r="O49" s="250" t="s">
        <v>1354</v>
      </c>
      <c r="P49" s="415">
        <v>44652</v>
      </c>
      <c r="Q49" s="436"/>
      <c r="R49" s="415">
        <v>44562</v>
      </c>
      <c r="S49" s="415">
        <v>44152</v>
      </c>
      <c r="T49" s="430" t="s">
        <v>1676</v>
      </c>
      <c r="U49" s="416">
        <v>202500</v>
      </c>
      <c r="V49" s="431">
        <v>2021</v>
      </c>
      <c r="W49" s="416">
        <v>207562.5</v>
      </c>
      <c r="X49" s="416">
        <v>202500</v>
      </c>
      <c r="Z49" s="416">
        <v>0</v>
      </c>
      <c r="AB49" s="430" t="s">
        <v>1568</v>
      </c>
      <c r="AC49" s="430">
        <v>520999</v>
      </c>
      <c r="AD49" s="430" t="s">
        <v>1947</v>
      </c>
      <c r="AG49" s="430" t="s">
        <v>1948</v>
      </c>
      <c r="AM49" s="250" t="s">
        <v>1840</v>
      </c>
      <c r="AN49" s="250" t="s">
        <v>1840</v>
      </c>
    </row>
    <row r="50" spans="2:43" hidden="1">
      <c r="B50" s="250">
        <v>210586</v>
      </c>
      <c r="C50" s="250">
        <v>81679</v>
      </c>
      <c r="D50" s="250">
        <v>122866</v>
      </c>
      <c r="K50" s="250">
        <v>0</v>
      </c>
      <c r="L50" s="250" t="s">
        <v>1834</v>
      </c>
      <c r="M50" s="250" t="s">
        <v>1889</v>
      </c>
      <c r="N50" s="250" t="s">
        <v>1949</v>
      </c>
      <c r="O50" s="250" t="s">
        <v>1354</v>
      </c>
      <c r="P50" s="415">
        <v>44652</v>
      </c>
      <c r="Q50" s="436"/>
      <c r="R50" s="415">
        <v>44562</v>
      </c>
      <c r="S50" s="415">
        <v>44152</v>
      </c>
      <c r="T50" s="430" t="s">
        <v>1676</v>
      </c>
      <c r="U50" s="416">
        <v>405000</v>
      </c>
      <c r="V50" s="431">
        <v>2021</v>
      </c>
      <c r="W50" s="416">
        <v>415125</v>
      </c>
      <c r="X50" s="416">
        <v>405000</v>
      </c>
      <c r="Z50" s="416">
        <v>0</v>
      </c>
      <c r="AB50" s="430" t="s">
        <v>1568</v>
      </c>
      <c r="AC50" s="430">
        <v>520999</v>
      </c>
      <c r="AD50" s="430" t="s">
        <v>1947</v>
      </c>
      <c r="AG50" s="430" t="s">
        <v>1950</v>
      </c>
      <c r="AM50" s="250" t="s">
        <v>1840</v>
      </c>
      <c r="AN50" s="250" t="s">
        <v>1840</v>
      </c>
    </row>
    <row r="51" spans="2:43" hidden="1">
      <c r="B51" s="250">
        <v>210670</v>
      </c>
      <c r="C51" s="250">
        <v>81741</v>
      </c>
      <c r="D51" s="250">
        <v>133085</v>
      </c>
      <c r="K51" s="250" t="e">
        <v>#N/A</v>
      </c>
      <c r="L51" s="250" t="s">
        <v>1878</v>
      </c>
      <c r="M51" s="250" t="s">
        <v>1928</v>
      </c>
      <c r="N51" s="250" t="s">
        <v>1951</v>
      </c>
      <c r="O51" s="250" t="s">
        <v>1354</v>
      </c>
      <c r="P51" s="420"/>
      <c r="Q51" s="436"/>
      <c r="R51" s="415">
        <v>45658</v>
      </c>
      <c r="S51" s="415">
        <v>44679</v>
      </c>
      <c r="T51" s="430" t="s">
        <v>1676</v>
      </c>
      <c r="X51" s="416">
        <v>57512100</v>
      </c>
      <c r="Z51" s="416">
        <v>0</v>
      </c>
      <c r="AB51" s="430" t="s">
        <v>1591</v>
      </c>
      <c r="AG51" s="430" t="s">
        <v>1952</v>
      </c>
      <c r="AM51" s="250" t="s">
        <v>1840</v>
      </c>
      <c r="AN51" s="250" t="s">
        <v>1840</v>
      </c>
    </row>
    <row r="52" spans="2:43" hidden="1">
      <c r="B52" s="250">
        <v>210670</v>
      </c>
      <c r="C52" s="250">
        <v>81741</v>
      </c>
      <c r="D52" s="250">
        <v>133106</v>
      </c>
      <c r="K52" s="250" t="e">
        <v>#N/A</v>
      </c>
      <c r="L52" s="250" t="s">
        <v>1878</v>
      </c>
      <c r="M52" s="250" t="s">
        <v>1928</v>
      </c>
      <c r="N52" s="250" t="s">
        <v>1953</v>
      </c>
      <c r="O52" s="250" t="s">
        <v>1354</v>
      </c>
      <c r="P52" s="420"/>
      <c r="Q52" s="436"/>
      <c r="R52" s="415">
        <v>45658</v>
      </c>
      <c r="S52" s="415">
        <v>44679</v>
      </c>
      <c r="T52" s="430" t="s">
        <v>1676</v>
      </c>
      <c r="X52" s="416">
        <v>23400139</v>
      </c>
      <c r="Z52" s="416">
        <v>0</v>
      </c>
      <c r="AB52" s="430" t="s">
        <v>1591</v>
      </c>
      <c r="AG52" s="430" t="s">
        <v>1954</v>
      </c>
      <c r="AM52" s="250" t="s">
        <v>1840</v>
      </c>
      <c r="AN52" s="250" t="s">
        <v>1840</v>
      </c>
    </row>
    <row r="53" spans="2:43" hidden="1">
      <c r="B53" s="250">
        <v>210616</v>
      </c>
      <c r="C53" s="250">
        <v>81741</v>
      </c>
      <c r="D53" s="250">
        <v>143176</v>
      </c>
      <c r="K53" s="250">
        <v>0</v>
      </c>
      <c r="L53" s="250" t="s">
        <v>1866</v>
      </c>
      <c r="M53" s="250" t="s">
        <v>1928</v>
      </c>
      <c r="N53" s="250" t="s">
        <v>1955</v>
      </c>
      <c r="O53" s="250" t="s">
        <v>1354</v>
      </c>
      <c r="P53" s="415">
        <v>45658</v>
      </c>
      <c r="Q53" s="436"/>
      <c r="R53" s="415">
        <v>45658</v>
      </c>
      <c r="S53" s="415">
        <v>44351</v>
      </c>
      <c r="T53" s="430" t="s">
        <v>1676</v>
      </c>
      <c r="U53" s="416">
        <v>6484533</v>
      </c>
      <c r="V53" s="431">
        <v>2021</v>
      </c>
      <c r="W53" s="416">
        <v>6646646.3250000002</v>
      </c>
      <c r="X53" s="416">
        <v>6484533</v>
      </c>
      <c r="AB53" s="430" t="s">
        <v>1591</v>
      </c>
      <c r="AG53" s="430" t="s">
        <v>1956</v>
      </c>
      <c r="AM53" s="250" t="s">
        <v>1840</v>
      </c>
      <c r="AN53" s="250" t="s">
        <v>1840</v>
      </c>
    </row>
    <row r="54" spans="2:43">
      <c r="C54" s="250">
        <v>81489</v>
      </c>
      <c r="D54" s="250">
        <v>112333</v>
      </c>
      <c r="E54" s="250" t="e">
        <v>#N/A</v>
      </c>
      <c r="F54" s="250" t="e">
        <v>#N/A</v>
      </c>
      <c r="G54" s="250" t="e">
        <v>#N/A</v>
      </c>
      <c r="H54" s="250" t="s">
        <v>1504</v>
      </c>
      <c r="I54" s="442" t="s">
        <v>2740</v>
      </c>
      <c r="J54" s="250" t="s">
        <v>2735</v>
      </c>
      <c r="K54" s="250" t="s">
        <v>2735</v>
      </c>
      <c r="L54" s="250" t="s">
        <v>1219</v>
      </c>
      <c r="M54" s="430" t="s">
        <v>1727</v>
      </c>
      <c r="N54" s="430" t="s">
        <v>1728</v>
      </c>
      <c r="O54" s="430" t="s">
        <v>1386</v>
      </c>
      <c r="P54" s="415"/>
      <c r="Q54" s="436">
        <v>45078</v>
      </c>
      <c r="T54" s="430" t="s">
        <v>1590</v>
      </c>
      <c r="X54" s="416">
        <v>1388819</v>
      </c>
      <c r="Y54" s="451">
        <v>1704279</v>
      </c>
      <c r="Z54" s="416">
        <v>0</v>
      </c>
      <c r="AB54" s="430" t="s">
        <v>1591</v>
      </c>
      <c r="AG54" s="430" t="s">
        <v>1729</v>
      </c>
      <c r="AH54" s="434">
        <v>345</v>
      </c>
      <c r="AI54" s="250">
        <v>0.18</v>
      </c>
      <c r="AM54" s="250" t="s">
        <v>1840</v>
      </c>
      <c r="AN54" s="250" t="s">
        <v>1840</v>
      </c>
      <c r="AO54" s="250" t="s">
        <v>1564</v>
      </c>
      <c r="AP54" s="434" t="s">
        <v>1957</v>
      </c>
      <c r="AQ54" s="430" t="s">
        <v>1958</v>
      </c>
    </row>
    <row r="55" spans="2:43" hidden="1">
      <c r="B55" s="250">
        <v>210645</v>
      </c>
      <c r="C55" s="250">
        <v>81769</v>
      </c>
      <c r="D55" s="250">
        <v>143599</v>
      </c>
      <c r="K55" s="250" t="e">
        <v>#N/A</v>
      </c>
      <c r="L55" s="250" t="s">
        <v>1905</v>
      </c>
      <c r="M55" s="250" t="s">
        <v>1911</v>
      </c>
      <c r="N55" s="250" t="s">
        <v>1959</v>
      </c>
      <c r="O55" s="250" t="s">
        <v>1354</v>
      </c>
      <c r="P55" s="415">
        <v>45809</v>
      </c>
      <c r="Q55" s="436"/>
      <c r="R55" s="415">
        <v>44927</v>
      </c>
      <c r="S55" s="415">
        <v>44629</v>
      </c>
      <c r="T55" s="430" t="s">
        <v>1897</v>
      </c>
      <c r="U55" s="416">
        <v>1194000</v>
      </c>
      <c r="V55" s="431">
        <v>2022</v>
      </c>
      <c r="W55" s="416">
        <v>1194000</v>
      </c>
      <c r="X55" s="416">
        <v>1194000</v>
      </c>
      <c r="AB55" s="430" t="s">
        <v>1568</v>
      </c>
      <c r="AG55" s="430" t="s">
        <v>1960</v>
      </c>
      <c r="AH55" s="250">
        <v>115</v>
      </c>
      <c r="AM55" s="250" t="s">
        <v>1840</v>
      </c>
      <c r="AN55" s="250" t="s">
        <v>1840</v>
      </c>
    </row>
    <row r="56" spans="2:43" hidden="1">
      <c r="B56" s="250">
        <v>210645</v>
      </c>
      <c r="C56" s="250">
        <v>81769</v>
      </c>
      <c r="D56" s="250">
        <v>143600</v>
      </c>
      <c r="K56" s="250" t="e">
        <v>#N/A</v>
      </c>
      <c r="L56" s="250" t="s">
        <v>1905</v>
      </c>
      <c r="M56" s="250" t="s">
        <v>1911</v>
      </c>
      <c r="N56" s="250" t="s">
        <v>1961</v>
      </c>
      <c r="O56" s="250" t="s">
        <v>1354</v>
      </c>
      <c r="P56" s="415">
        <v>45809</v>
      </c>
      <c r="Q56" s="436"/>
      <c r="R56" s="415">
        <v>44927</v>
      </c>
      <c r="S56" s="415">
        <v>44629</v>
      </c>
      <c r="T56" s="430" t="s">
        <v>1897</v>
      </c>
      <c r="U56" s="416">
        <v>1129000</v>
      </c>
      <c r="V56" s="431">
        <v>2022</v>
      </c>
      <c r="W56" s="416">
        <v>1129000</v>
      </c>
      <c r="X56" s="416">
        <v>1129000</v>
      </c>
      <c r="AB56" s="430" t="s">
        <v>1568</v>
      </c>
      <c r="AG56" s="430" t="s">
        <v>1962</v>
      </c>
      <c r="AH56" s="250">
        <v>115</v>
      </c>
      <c r="AM56" s="250" t="s">
        <v>1840</v>
      </c>
      <c r="AN56" s="250" t="s">
        <v>1840</v>
      </c>
    </row>
    <row r="57" spans="2:43" hidden="1">
      <c r="B57" s="250">
        <v>210648</v>
      </c>
      <c r="C57" s="250">
        <v>81691</v>
      </c>
      <c r="D57" s="250">
        <v>143613</v>
      </c>
      <c r="K57" s="250" t="e">
        <v>#N/A</v>
      </c>
      <c r="L57" s="250" t="s">
        <v>1899</v>
      </c>
      <c r="M57" s="250" t="s">
        <v>1895</v>
      </c>
      <c r="N57" s="250" t="s">
        <v>1963</v>
      </c>
      <c r="O57" s="250" t="s">
        <v>1354</v>
      </c>
      <c r="P57" s="415">
        <v>45658</v>
      </c>
      <c r="Q57" s="436"/>
      <c r="R57" s="415">
        <v>45658</v>
      </c>
      <c r="S57" s="415">
        <v>44631</v>
      </c>
      <c r="T57" s="430" t="s">
        <v>1897</v>
      </c>
      <c r="U57" s="416">
        <v>1744800</v>
      </c>
      <c r="V57" s="431">
        <v>2022</v>
      </c>
      <c r="W57" s="416">
        <v>1744800</v>
      </c>
      <c r="X57" s="416">
        <v>1744800</v>
      </c>
      <c r="AB57" s="430" t="s">
        <v>1591</v>
      </c>
      <c r="AG57" s="430" t="s">
        <v>1964</v>
      </c>
      <c r="AH57" s="250">
        <v>230</v>
      </c>
      <c r="AM57" s="250" t="s">
        <v>1840</v>
      </c>
      <c r="AN57" s="250" t="s">
        <v>1840</v>
      </c>
    </row>
    <row r="58" spans="2:43" hidden="1">
      <c r="B58" s="250">
        <v>210648</v>
      </c>
      <c r="C58" s="250">
        <v>81691</v>
      </c>
      <c r="D58" s="250">
        <v>143614</v>
      </c>
      <c r="K58" s="250" t="e">
        <v>#N/A</v>
      </c>
      <c r="L58" s="250" t="s">
        <v>1899</v>
      </c>
      <c r="M58" s="250" t="s">
        <v>1895</v>
      </c>
      <c r="N58" s="250" t="s">
        <v>1965</v>
      </c>
      <c r="O58" s="250" t="s">
        <v>1354</v>
      </c>
      <c r="P58" s="415">
        <v>45658</v>
      </c>
      <c r="Q58" s="436"/>
      <c r="R58" s="415">
        <v>45658</v>
      </c>
      <c r="S58" s="415">
        <v>44631</v>
      </c>
      <c r="T58" s="430" t="s">
        <v>1897</v>
      </c>
      <c r="U58" s="416">
        <v>5845900</v>
      </c>
      <c r="V58" s="431">
        <v>2022</v>
      </c>
      <c r="W58" s="416">
        <v>5845900</v>
      </c>
      <c r="X58" s="416">
        <v>5845900</v>
      </c>
      <c r="AB58" s="430" t="s">
        <v>1591</v>
      </c>
      <c r="AG58" s="430" t="s">
        <v>1966</v>
      </c>
      <c r="AH58" s="250">
        <v>230</v>
      </c>
      <c r="AM58" s="250" t="s">
        <v>1840</v>
      </c>
      <c r="AN58" s="250" t="s">
        <v>1840</v>
      </c>
    </row>
    <row r="59" spans="2:43" hidden="1">
      <c r="B59" s="250">
        <v>210656</v>
      </c>
      <c r="C59" s="250">
        <v>92184</v>
      </c>
      <c r="D59" s="250">
        <v>143786</v>
      </c>
      <c r="K59" s="250" t="e">
        <v>#N/A</v>
      </c>
      <c r="L59" s="250" t="s">
        <v>1866</v>
      </c>
      <c r="M59" s="250" t="s">
        <v>1967</v>
      </c>
      <c r="N59" s="250" t="s">
        <v>1968</v>
      </c>
      <c r="O59" s="250" t="s">
        <v>1354</v>
      </c>
      <c r="P59" s="420"/>
      <c r="Q59" s="436"/>
      <c r="R59" s="415">
        <v>44927</v>
      </c>
      <c r="S59" s="415">
        <v>44631</v>
      </c>
      <c r="T59" s="430" t="s">
        <v>1897</v>
      </c>
      <c r="U59" s="416">
        <v>168228</v>
      </c>
      <c r="V59" s="431">
        <v>2022</v>
      </c>
      <c r="W59" s="416">
        <v>168228</v>
      </c>
      <c r="X59" s="416">
        <v>168228</v>
      </c>
      <c r="Z59" s="416">
        <v>0</v>
      </c>
      <c r="AB59" s="430" t="s">
        <v>1591</v>
      </c>
      <c r="AG59" s="430" t="s">
        <v>1969</v>
      </c>
      <c r="AH59" s="250">
        <v>69</v>
      </c>
      <c r="AM59" s="250" t="s">
        <v>1840</v>
      </c>
      <c r="AN59" s="250" t="s">
        <v>1840</v>
      </c>
    </row>
    <row r="60" spans="2:43" hidden="1">
      <c r="B60" s="250">
        <v>210644</v>
      </c>
      <c r="C60" s="250">
        <v>92238</v>
      </c>
      <c r="D60" s="250">
        <v>144142</v>
      </c>
      <c r="K60" s="250" t="e">
        <v>#N/A</v>
      </c>
      <c r="L60" s="250" t="s">
        <v>1970</v>
      </c>
      <c r="M60" s="250" t="s">
        <v>1971</v>
      </c>
      <c r="N60" s="250" t="s">
        <v>1972</v>
      </c>
      <c r="O60" s="250" t="s">
        <v>1354</v>
      </c>
      <c r="P60" s="415">
        <v>45273</v>
      </c>
      <c r="Q60" s="436"/>
      <c r="R60" s="415">
        <v>44927</v>
      </c>
      <c r="S60" s="415">
        <v>44631</v>
      </c>
      <c r="T60" s="430" t="s">
        <v>1897</v>
      </c>
      <c r="X60" s="416">
        <v>380321</v>
      </c>
      <c r="AB60" s="430" t="s">
        <v>1568</v>
      </c>
      <c r="AG60" s="430" t="s">
        <v>1973</v>
      </c>
      <c r="AM60" s="250" t="s">
        <v>1840</v>
      </c>
      <c r="AN60" s="250" t="s">
        <v>1840</v>
      </c>
    </row>
    <row r="61" spans="2:43" hidden="1">
      <c r="B61" s="250">
        <v>210645</v>
      </c>
      <c r="C61" s="250">
        <v>92238</v>
      </c>
      <c r="D61" s="250">
        <v>144143</v>
      </c>
      <c r="K61" s="250" t="e">
        <v>#N/A</v>
      </c>
      <c r="L61" s="250" t="s">
        <v>1905</v>
      </c>
      <c r="M61" s="250" t="s">
        <v>1971</v>
      </c>
      <c r="N61" s="250" t="s">
        <v>1974</v>
      </c>
      <c r="O61" s="250" t="s">
        <v>1354</v>
      </c>
      <c r="P61" s="415">
        <v>45291</v>
      </c>
      <c r="Q61" s="436"/>
      <c r="R61" s="415">
        <v>44927</v>
      </c>
      <c r="S61" s="415">
        <v>44629</v>
      </c>
      <c r="T61" s="430" t="s">
        <v>1897</v>
      </c>
      <c r="U61" s="416">
        <v>281000</v>
      </c>
      <c r="V61" s="431">
        <v>2022</v>
      </c>
      <c r="W61" s="416">
        <v>281000</v>
      </c>
      <c r="X61" s="416">
        <v>281000</v>
      </c>
      <c r="AB61" s="430" t="s">
        <v>1568</v>
      </c>
      <c r="AG61" s="430" t="s">
        <v>1973</v>
      </c>
      <c r="AM61" s="250" t="s">
        <v>1840</v>
      </c>
      <c r="AN61" s="250" t="s">
        <v>1840</v>
      </c>
    </row>
    <row r="62" spans="2:43" hidden="1">
      <c r="C62" s="250">
        <v>30959</v>
      </c>
      <c r="D62" s="250">
        <v>51338</v>
      </c>
      <c r="K62" s="250">
        <v>0</v>
      </c>
      <c r="L62" s="250" t="s">
        <v>1869</v>
      </c>
      <c r="M62" s="250" t="s">
        <v>1975</v>
      </c>
      <c r="N62" s="250" t="s">
        <v>1976</v>
      </c>
      <c r="O62" s="250" t="s">
        <v>1386</v>
      </c>
      <c r="P62" s="415">
        <v>44385</v>
      </c>
      <c r="Q62" s="436"/>
      <c r="T62" s="430" t="s">
        <v>1590</v>
      </c>
      <c r="X62" s="416">
        <v>2098946</v>
      </c>
      <c r="Z62" s="416">
        <v>0</v>
      </c>
      <c r="AB62" s="430" t="s">
        <v>1584</v>
      </c>
      <c r="AG62" s="430" t="s">
        <v>1977</v>
      </c>
      <c r="AM62" s="250" t="s">
        <v>1840</v>
      </c>
      <c r="AN62" s="250" t="s">
        <v>1840</v>
      </c>
    </row>
    <row r="63" spans="2:43" hidden="1">
      <c r="C63" s="250">
        <v>30959</v>
      </c>
      <c r="D63" s="250">
        <v>51360</v>
      </c>
      <c r="K63" s="250">
        <v>0</v>
      </c>
      <c r="L63" s="250" t="s">
        <v>1869</v>
      </c>
      <c r="M63" s="250" t="s">
        <v>1975</v>
      </c>
      <c r="N63" s="250" t="s">
        <v>1978</v>
      </c>
      <c r="O63" s="250" t="s">
        <v>1386</v>
      </c>
      <c r="P63" s="415">
        <v>44405</v>
      </c>
      <c r="Q63" s="436"/>
      <c r="T63" s="430" t="s">
        <v>1590</v>
      </c>
      <c r="X63" s="416">
        <v>1674997</v>
      </c>
      <c r="Z63" s="416">
        <v>0</v>
      </c>
      <c r="AB63" s="430" t="s">
        <v>1584</v>
      </c>
      <c r="AG63" s="430" t="s">
        <v>1979</v>
      </c>
      <c r="AM63" s="250" t="s">
        <v>1840</v>
      </c>
      <c r="AN63" s="250" t="s">
        <v>1840</v>
      </c>
    </row>
    <row r="64" spans="2:43" hidden="1">
      <c r="C64" s="250">
        <v>51239</v>
      </c>
      <c r="D64" s="250">
        <v>71933</v>
      </c>
      <c r="K64" s="250">
        <v>0</v>
      </c>
      <c r="L64" s="250" t="s">
        <v>1905</v>
      </c>
      <c r="M64" s="250" t="s">
        <v>1980</v>
      </c>
      <c r="N64" s="250" t="s">
        <v>1981</v>
      </c>
      <c r="O64" s="250" t="s">
        <v>1386</v>
      </c>
      <c r="P64" s="415">
        <v>45383</v>
      </c>
      <c r="Q64" s="436"/>
      <c r="T64" s="430" t="s">
        <v>1590</v>
      </c>
      <c r="X64" s="416">
        <v>4700000</v>
      </c>
      <c r="AB64" s="430" t="s">
        <v>1591</v>
      </c>
      <c r="AC64" s="430">
        <v>640503</v>
      </c>
      <c r="AD64" s="430" t="s">
        <v>1982</v>
      </c>
      <c r="AG64" s="430" t="s">
        <v>1983</v>
      </c>
      <c r="AM64" s="250" t="s">
        <v>1840</v>
      </c>
      <c r="AN64" s="250" t="s">
        <v>1840</v>
      </c>
    </row>
    <row r="65" spans="1:43" hidden="1">
      <c r="C65" s="250">
        <v>51239</v>
      </c>
      <c r="D65" s="250">
        <v>71934</v>
      </c>
      <c r="K65" s="250">
        <v>0</v>
      </c>
      <c r="L65" s="250" t="s">
        <v>1905</v>
      </c>
      <c r="M65" s="250" t="s">
        <v>1980</v>
      </c>
      <c r="N65" s="250" t="s">
        <v>1984</v>
      </c>
      <c r="O65" s="250" t="s">
        <v>1386</v>
      </c>
      <c r="P65" s="415">
        <v>45383</v>
      </c>
      <c r="Q65" s="436"/>
      <c r="T65" s="430" t="s">
        <v>1590</v>
      </c>
      <c r="X65" s="416">
        <v>5900000</v>
      </c>
      <c r="AB65" s="430" t="s">
        <v>1591</v>
      </c>
      <c r="AC65" s="430">
        <v>640503</v>
      </c>
      <c r="AD65" s="430" t="s">
        <v>1982</v>
      </c>
      <c r="AG65" s="430" t="s">
        <v>1985</v>
      </c>
      <c r="AH65" s="250">
        <v>345</v>
      </c>
      <c r="AM65" s="250" t="s">
        <v>1840</v>
      </c>
      <c r="AN65" s="250" t="s">
        <v>1840</v>
      </c>
    </row>
    <row r="66" spans="1:43" hidden="1">
      <c r="C66" s="250">
        <v>51255</v>
      </c>
      <c r="D66" s="250">
        <v>71970</v>
      </c>
      <c r="K66" s="250" t="e">
        <v>#N/A</v>
      </c>
      <c r="L66" s="250" t="s">
        <v>1834</v>
      </c>
      <c r="M66" s="250" t="s">
        <v>1986</v>
      </c>
      <c r="N66" s="250" t="s">
        <v>1987</v>
      </c>
      <c r="O66" s="250" t="s">
        <v>1386</v>
      </c>
      <c r="P66" s="415">
        <v>43692</v>
      </c>
      <c r="Q66" s="436"/>
      <c r="T66" s="430" t="s">
        <v>1590</v>
      </c>
      <c r="X66" s="416">
        <v>1700000</v>
      </c>
      <c r="AB66" s="430" t="s">
        <v>1591</v>
      </c>
      <c r="AC66" s="430">
        <v>521052</v>
      </c>
      <c r="AD66" s="430" t="s">
        <v>1988</v>
      </c>
      <c r="AG66" s="430" t="s">
        <v>1989</v>
      </c>
      <c r="AM66" s="250" t="e">
        <v>#N/A</v>
      </c>
      <c r="AN66" s="250" t="e">
        <v>#N/A</v>
      </c>
    </row>
    <row r="67" spans="1:43" hidden="1">
      <c r="C67" s="250">
        <v>51261</v>
      </c>
      <c r="D67" s="250">
        <v>71982</v>
      </c>
      <c r="K67" s="250">
        <v>0</v>
      </c>
      <c r="L67" s="250" t="s">
        <v>1905</v>
      </c>
      <c r="M67" s="250" t="s">
        <v>1990</v>
      </c>
      <c r="N67" s="250" t="s">
        <v>1991</v>
      </c>
      <c r="O67" s="250" t="s">
        <v>1386</v>
      </c>
      <c r="P67" s="415">
        <v>43770</v>
      </c>
      <c r="Q67" s="436"/>
      <c r="T67" s="430" t="s">
        <v>1590</v>
      </c>
      <c r="X67" s="416">
        <v>1700000</v>
      </c>
      <c r="AB67" s="430" t="s">
        <v>563</v>
      </c>
      <c r="AE67" s="430">
        <v>640169</v>
      </c>
      <c r="AF67" s="430" t="s">
        <v>1992</v>
      </c>
      <c r="AG67" s="430" t="s">
        <v>1993</v>
      </c>
      <c r="AH67" s="250" t="s">
        <v>1994</v>
      </c>
      <c r="AL67" s="250" t="s">
        <v>1564</v>
      </c>
    </row>
    <row r="68" spans="1:43" hidden="1">
      <c r="C68" s="250">
        <v>51261</v>
      </c>
      <c r="D68" s="250">
        <v>71983</v>
      </c>
      <c r="K68" s="250">
        <v>0</v>
      </c>
      <c r="L68" s="250" t="s">
        <v>1905</v>
      </c>
      <c r="M68" s="250" t="s">
        <v>1990</v>
      </c>
      <c r="N68" s="250" t="s">
        <v>1995</v>
      </c>
      <c r="O68" s="250" t="s">
        <v>1386</v>
      </c>
      <c r="P68" s="415">
        <v>43770</v>
      </c>
      <c r="Q68" s="436"/>
      <c r="T68" s="430" t="s">
        <v>1590</v>
      </c>
      <c r="X68" s="416">
        <v>900000</v>
      </c>
      <c r="AB68" s="430" t="s">
        <v>563</v>
      </c>
      <c r="AC68" s="430">
        <v>640076</v>
      </c>
      <c r="AD68" s="430" t="s">
        <v>1996</v>
      </c>
      <c r="AE68" s="430">
        <v>640208</v>
      </c>
      <c r="AF68" s="430" t="s">
        <v>1997</v>
      </c>
      <c r="AG68" s="430" t="s">
        <v>1998</v>
      </c>
      <c r="AH68" s="250" t="s">
        <v>1994</v>
      </c>
      <c r="AL68" s="250" t="s">
        <v>1564</v>
      </c>
    </row>
    <row r="69" spans="1:43" hidden="1">
      <c r="C69" s="250">
        <v>51283</v>
      </c>
      <c r="D69" s="250">
        <v>72032</v>
      </c>
      <c r="K69" s="250">
        <v>0</v>
      </c>
      <c r="L69" s="250" t="s">
        <v>1869</v>
      </c>
      <c r="M69" s="250" t="s">
        <v>1999</v>
      </c>
      <c r="N69" s="250" t="s">
        <v>2000</v>
      </c>
      <c r="O69" s="250" t="s">
        <v>1386</v>
      </c>
      <c r="P69" s="415">
        <v>43800</v>
      </c>
      <c r="Q69" s="436"/>
      <c r="T69" s="430" t="s">
        <v>1590</v>
      </c>
      <c r="X69" s="416">
        <v>591193</v>
      </c>
      <c r="Z69" s="416">
        <v>0</v>
      </c>
      <c r="AB69" s="430" t="s">
        <v>1584</v>
      </c>
      <c r="AG69" s="430" t="s">
        <v>2001</v>
      </c>
      <c r="AM69" s="250" t="s">
        <v>1840</v>
      </c>
      <c r="AN69" s="250" t="s">
        <v>1840</v>
      </c>
    </row>
    <row r="70" spans="1:43" hidden="1">
      <c r="C70" s="250">
        <v>51283</v>
      </c>
      <c r="D70" s="250">
        <v>72033</v>
      </c>
      <c r="K70" s="250">
        <v>0</v>
      </c>
      <c r="L70" s="250" t="s">
        <v>1869</v>
      </c>
      <c r="M70" s="250" t="s">
        <v>1999</v>
      </c>
      <c r="N70" s="250" t="s">
        <v>2002</v>
      </c>
      <c r="O70" s="250" t="s">
        <v>1386</v>
      </c>
      <c r="P70" s="415">
        <v>43800</v>
      </c>
      <c r="Q70" s="436"/>
      <c r="T70" s="430" t="s">
        <v>1590</v>
      </c>
      <c r="X70" s="416">
        <v>13383989</v>
      </c>
      <c r="Z70" s="416">
        <v>0</v>
      </c>
      <c r="AB70" s="430" t="s">
        <v>1584</v>
      </c>
      <c r="AG70" s="430" t="s">
        <v>2003</v>
      </c>
      <c r="AM70" s="250" t="s">
        <v>1840</v>
      </c>
      <c r="AN70" s="250" t="s">
        <v>1840</v>
      </c>
    </row>
    <row r="71" spans="1:43" hidden="1">
      <c r="C71" s="250">
        <v>51283</v>
      </c>
      <c r="D71" s="250">
        <v>72034</v>
      </c>
      <c r="K71" s="250">
        <v>0</v>
      </c>
      <c r="L71" s="250" t="s">
        <v>1866</v>
      </c>
      <c r="M71" s="250" t="s">
        <v>1999</v>
      </c>
      <c r="N71" s="250" t="s">
        <v>2004</v>
      </c>
      <c r="O71" s="250" t="s">
        <v>1386</v>
      </c>
      <c r="P71" s="415">
        <v>44196</v>
      </c>
      <c r="Q71" s="436"/>
      <c r="T71" s="430" t="s">
        <v>1590</v>
      </c>
      <c r="X71" s="416">
        <v>20000</v>
      </c>
      <c r="Z71" s="416">
        <v>0</v>
      </c>
      <c r="AB71" s="430" t="s">
        <v>1591</v>
      </c>
      <c r="AG71" s="430" t="s">
        <v>2005</v>
      </c>
      <c r="AM71" s="250" t="s">
        <v>1840</v>
      </c>
      <c r="AN71" s="250" t="s">
        <v>1840</v>
      </c>
    </row>
    <row r="72" spans="1:43" hidden="1">
      <c r="C72" s="250">
        <v>51332</v>
      </c>
      <c r="D72" s="250">
        <v>82126</v>
      </c>
      <c r="K72" s="250">
        <v>0</v>
      </c>
      <c r="L72" s="250" t="s">
        <v>1866</v>
      </c>
      <c r="M72" s="250" t="s">
        <v>2006</v>
      </c>
      <c r="N72" s="250" t="s">
        <v>2007</v>
      </c>
      <c r="O72" s="250" t="s">
        <v>1386</v>
      </c>
      <c r="P72" s="415">
        <v>44848</v>
      </c>
      <c r="Q72" s="436"/>
      <c r="T72" s="430" t="s">
        <v>1590</v>
      </c>
      <c r="X72" s="416">
        <v>1099958</v>
      </c>
      <c r="Z72" s="416">
        <v>0</v>
      </c>
      <c r="AB72" s="430" t="s">
        <v>1591</v>
      </c>
      <c r="AC72" s="430">
        <v>515800</v>
      </c>
      <c r="AD72" s="430" t="s">
        <v>1290</v>
      </c>
      <c r="AG72" s="430" t="s">
        <v>2008</v>
      </c>
      <c r="AM72" s="250" t="s">
        <v>1840</v>
      </c>
      <c r="AN72" s="250" t="s">
        <v>1840</v>
      </c>
    </row>
    <row r="73" spans="1:43" hidden="1">
      <c r="C73" s="250">
        <v>51332</v>
      </c>
      <c r="D73" s="250">
        <v>82127</v>
      </c>
      <c r="K73" s="250">
        <v>0</v>
      </c>
      <c r="L73" s="250" t="s">
        <v>1866</v>
      </c>
      <c r="M73" s="250" t="s">
        <v>2006</v>
      </c>
      <c r="N73" s="250" t="s">
        <v>2009</v>
      </c>
      <c r="O73" s="250" t="s">
        <v>1386</v>
      </c>
      <c r="P73" s="415">
        <v>44848</v>
      </c>
      <c r="Q73" s="436"/>
      <c r="T73" s="430" t="s">
        <v>1590</v>
      </c>
      <c r="X73" s="416">
        <v>1025042</v>
      </c>
      <c r="Z73" s="416">
        <v>0</v>
      </c>
      <c r="AB73" s="430" t="s">
        <v>1591</v>
      </c>
      <c r="AG73" s="430" t="s">
        <v>2010</v>
      </c>
      <c r="AM73" s="250" t="s">
        <v>1840</v>
      </c>
      <c r="AN73" s="250" t="s">
        <v>1840</v>
      </c>
    </row>
    <row r="74" spans="1:43" hidden="1">
      <c r="C74" s="250">
        <v>51333</v>
      </c>
      <c r="D74" s="250">
        <v>82128</v>
      </c>
      <c r="K74" s="250">
        <v>0</v>
      </c>
      <c r="L74" s="250" t="s">
        <v>1866</v>
      </c>
      <c r="M74" s="250" t="s">
        <v>2011</v>
      </c>
      <c r="N74" s="250" t="s">
        <v>2012</v>
      </c>
      <c r="O74" s="250" t="s">
        <v>1386</v>
      </c>
      <c r="P74" s="415">
        <v>44849</v>
      </c>
      <c r="Q74" s="436"/>
      <c r="T74" s="430" t="s">
        <v>1590</v>
      </c>
      <c r="X74" s="416">
        <v>1099958</v>
      </c>
      <c r="Z74" s="416">
        <v>0</v>
      </c>
      <c r="AB74" s="430" t="s">
        <v>1591</v>
      </c>
      <c r="AG74" s="430" t="s">
        <v>2013</v>
      </c>
      <c r="AM74" s="250" t="s">
        <v>1840</v>
      </c>
      <c r="AN74" s="250" t="s">
        <v>1840</v>
      </c>
    </row>
    <row r="75" spans="1:43" hidden="1">
      <c r="C75" s="250">
        <v>51333</v>
      </c>
      <c r="D75" s="250">
        <v>82129</v>
      </c>
      <c r="K75" s="250">
        <v>0</v>
      </c>
      <c r="L75" s="250" t="s">
        <v>1866</v>
      </c>
      <c r="M75" s="250" t="s">
        <v>2011</v>
      </c>
      <c r="N75" s="250" t="s">
        <v>2014</v>
      </c>
      <c r="O75" s="250" t="s">
        <v>1386</v>
      </c>
      <c r="P75" s="415">
        <v>44849</v>
      </c>
      <c r="Q75" s="436"/>
      <c r="T75" s="430" t="s">
        <v>1590</v>
      </c>
      <c r="X75" s="416">
        <v>9213042</v>
      </c>
      <c r="Z75" s="416">
        <v>0</v>
      </c>
      <c r="AB75" s="430" t="s">
        <v>1591</v>
      </c>
      <c r="AG75" s="430" t="s">
        <v>2015</v>
      </c>
      <c r="AM75" s="250" t="s">
        <v>1840</v>
      </c>
      <c r="AN75" s="250" t="s">
        <v>1840</v>
      </c>
    </row>
    <row r="76" spans="1:43">
      <c r="A76" s="450"/>
      <c r="C76" s="250">
        <v>81489</v>
      </c>
      <c r="D76" s="250">
        <v>112334</v>
      </c>
      <c r="E76" s="250" t="e">
        <v>#N/A</v>
      </c>
      <c r="F76" s="250" t="e">
        <v>#N/A</v>
      </c>
      <c r="G76" s="250" t="e">
        <v>#N/A</v>
      </c>
      <c r="H76" s="250" t="s">
        <v>1504</v>
      </c>
      <c r="I76" s="442" t="s">
        <v>2740</v>
      </c>
      <c r="J76" s="250" t="s">
        <v>2735</v>
      </c>
      <c r="K76" s="250" t="s">
        <v>2735</v>
      </c>
      <c r="L76" s="250" t="s">
        <v>1219</v>
      </c>
      <c r="M76" s="430" t="s">
        <v>1727</v>
      </c>
      <c r="N76" s="430" t="s">
        <v>1730</v>
      </c>
      <c r="O76" s="430" t="s">
        <v>1386</v>
      </c>
      <c r="P76" s="415">
        <v>45047</v>
      </c>
      <c r="Q76" s="436">
        <v>45078</v>
      </c>
      <c r="T76" s="430" t="s">
        <v>1590</v>
      </c>
      <c r="X76" s="416">
        <v>17798882</v>
      </c>
      <c r="Y76" s="451">
        <v>7067936.0422</v>
      </c>
      <c r="Z76" s="416">
        <v>0</v>
      </c>
      <c r="AB76" s="430" t="s">
        <v>1584</v>
      </c>
      <c r="AG76" s="430" t="s">
        <v>1731</v>
      </c>
      <c r="AH76" s="434">
        <v>345</v>
      </c>
      <c r="AI76" s="250">
        <v>0.32</v>
      </c>
      <c r="AM76" s="250" t="s">
        <v>1840</v>
      </c>
      <c r="AN76" s="250" t="s">
        <v>1840</v>
      </c>
      <c r="AO76" s="250" t="s">
        <v>1564</v>
      </c>
      <c r="AP76" s="434" t="s">
        <v>1957</v>
      </c>
      <c r="AQ76" s="430" t="s">
        <v>2016</v>
      </c>
    </row>
    <row r="77" spans="1:43">
      <c r="C77" s="250">
        <v>81491</v>
      </c>
      <c r="D77" s="250">
        <v>112337</v>
      </c>
      <c r="E77" s="250" t="e">
        <v>#N/A</v>
      </c>
      <c r="F77" s="250" t="e">
        <v>#N/A</v>
      </c>
      <c r="G77" s="250" t="e">
        <v>#N/A</v>
      </c>
      <c r="H77" s="250" t="s">
        <v>1504</v>
      </c>
      <c r="I77" s="442" t="s">
        <v>2740</v>
      </c>
      <c r="J77" s="250" t="s">
        <v>2736</v>
      </c>
      <c r="K77" s="250" t="s">
        <v>2736</v>
      </c>
      <c r="L77" s="250" t="s">
        <v>1219</v>
      </c>
      <c r="M77" s="430" t="s">
        <v>1732</v>
      </c>
      <c r="N77" s="430" t="s">
        <v>1733</v>
      </c>
      <c r="O77" s="430" t="s">
        <v>1386</v>
      </c>
      <c r="P77" s="415"/>
      <c r="Q77" s="432">
        <v>45057</v>
      </c>
      <c r="T77" s="430" t="s">
        <v>1590</v>
      </c>
      <c r="X77" s="416">
        <v>918474</v>
      </c>
      <c r="Y77" s="451"/>
      <c r="Z77" s="416">
        <v>0</v>
      </c>
      <c r="AB77" s="430" t="s">
        <v>1591</v>
      </c>
      <c r="AG77" s="430" t="s">
        <v>1734</v>
      </c>
      <c r="AH77" s="434">
        <v>138</v>
      </c>
      <c r="AI77" s="250">
        <v>0.04</v>
      </c>
      <c r="AM77" s="250" t="s">
        <v>1840</v>
      </c>
      <c r="AN77" s="250" t="s">
        <v>1840</v>
      </c>
      <c r="AO77" s="250" t="s">
        <v>1564</v>
      </c>
      <c r="AP77" s="434" t="s">
        <v>2017</v>
      </c>
    </row>
    <row r="78" spans="1:43">
      <c r="A78" s="450"/>
      <c r="C78" s="250">
        <v>81491</v>
      </c>
      <c r="D78" s="250">
        <v>112338</v>
      </c>
      <c r="E78" s="250" t="e">
        <v>#N/A</v>
      </c>
      <c r="F78" s="250" t="e">
        <v>#N/A</v>
      </c>
      <c r="G78" s="250" t="e">
        <v>#N/A</v>
      </c>
      <c r="H78" s="250" t="s">
        <v>1504</v>
      </c>
      <c r="I78" s="442" t="s">
        <v>2740</v>
      </c>
      <c r="J78" s="250" t="s">
        <v>2736</v>
      </c>
      <c r="K78" s="250" t="s">
        <v>2736</v>
      </c>
      <c r="L78" s="250" t="s">
        <v>1219</v>
      </c>
      <c r="M78" s="430" t="s">
        <v>1732</v>
      </c>
      <c r="N78" s="430" t="s">
        <v>1735</v>
      </c>
      <c r="O78" s="430" t="s">
        <v>1386</v>
      </c>
      <c r="P78" s="415"/>
      <c r="Q78" s="432">
        <v>45057</v>
      </c>
      <c r="T78" s="430" t="s">
        <v>1590</v>
      </c>
      <c r="X78" s="416">
        <v>7400346</v>
      </c>
      <c r="Y78" s="451"/>
      <c r="Z78" s="416">
        <v>0</v>
      </c>
      <c r="AB78" s="430" t="s">
        <v>1591</v>
      </c>
      <c r="AG78" s="430" t="s">
        <v>1736</v>
      </c>
      <c r="AH78" s="434">
        <v>138</v>
      </c>
      <c r="AM78" s="250" t="s">
        <v>1840</v>
      </c>
      <c r="AN78" s="250" t="s">
        <v>1840</v>
      </c>
      <c r="AO78" s="250" t="s">
        <v>1564</v>
      </c>
      <c r="AP78" s="434" t="s">
        <v>2017</v>
      </c>
    </row>
    <row r="79" spans="1:43">
      <c r="A79" s="250" t="s">
        <v>482</v>
      </c>
      <c r="B79" s="250">
        <v>210623</v>
      </c>
      <c r="C79" s="250">
        <v>81500</v>
      </c>
      <c r="D79" s="250">
        <v>112360</v>
      </c>
      <c r="E79" s="250" t="e">
        <v>#N/A</v>
      </c>
      <c r="F79" s="250" t="e">
        <v>#N/A</v>
      </c>
      <c r="G79" s="250" t="e">
        <v>#N/A</v>
      </c>
      <c r="H79" s="250" t="s">
        <v>1504</v>
      </c>
      <c r="I79" s="442" t="s">
        <v>2781</v>
      </c>
      <c r="J79" s="250" t="s">
        <v>1610</v>
      </c>
      <c r="K79" s="250" t="s">
        <v>1610</v>
      </c>
      <c r="L79" s="250" t="s">
        <v>1219</v>
      </c>
      <c r="M79" s="430" t="s">
        <v>1612</v>
      </c>
      <c r="N79" s="430" t="s">
        <v>1613</v>
      </c>
      <c r="O79" s="430" t="s">
        <v>1215</v>
      </c>
      <c r="P79" s="415">
        <v>46143</v>
      </c>
      <c r="Q79" s="436">
        <v>46143</v>
      </c>
      <c r="R79" s="415">
        <v>44348</v>
      </c>
      <c r="S79" s="415">
        <v>44505</v>
      </c>
      <c r="T79" s="430" t="s">
        <v>1578</v>
      </c>
      <c r="U79" s="416">
        <v>41100000</v>
      </c>
      <c r="V79" s="431">
        <v>2020</v>
      </c>
      <c r="W79" s="416">
        <v>43180687.5</v>
      </c>
      <c r="X79" s="416">
        <v>46270466</v>
      </c>
      <c r="Y79" s="451">
        <v>41667013</v>
      </c>
      <c r="Z79" s="416">
        <v>0</v>
      </c>
      <c r="AB79" s="430" t="s">
        <v>1568</v>
      </c>
      <c r="AC79" s="430">
        <v>509783</v>
      </c>
      <c r="AD79" s="430" t="s">
        <v>1660</v>
      </c>
      <c r="AG79" s="430" t="s">
        <v>2018</v>
      </c>
      <c r="AH79" s="250">
        <v>138</v>
      </c>
      <c r="AI79" s="250">
        <v>1.56</v>
      </c>
      <c r="AM79" s="250" t="s">
        <v>1564</v>
      </c>
      <c r="AO79" s="250" t="s">
        <v>1564</v>
      </c>
      <c r="AP79" s="434" t="s">
        <v>2019</v>
      </c>
    </row>
    <row r="80" spans="1:43">
      <c r="A80" s="450" t="s">
        <v>482</v>
      </c>
      <c r="B80" s="250">
        <v>210544</v>
      </c>
      <c r="C80" s="250">
        <v>81501</v>
      </c>
      <c r="D80" s="250">
        <v>112361</v>
      </c>
      <c r="E80" s="250" t="s">
        <v>1574</v>
      </c>
      <c r="F80" s="250" t="e">
        <v>#N/A</v>
      </c>
      <c r="G80" s="250" t="s">
        <v>1574</v>
      </c>
      <c r="H80" s="250" t="s">
        <v>1505</v>
      </c>
      <c r="I80" s="442" t="s">
        <v>2782</v>
      </c>
      <c r="J80" s="250" t="s">
        <v>1574</v>
      </c>
      <c r="K80" s="250" t="s">
        <v>1574</v>
      </c>
      <c r="L80" s="250" t="s">
        <v>1219</v>
      </c>
      <c r="M80" s="430" t="s">
        <v>1661</v>
      </c>
      <c r="N80" s="430" t="s">
        <v>1577</v>
      </c>
      <c r="O80" s="430" t="s">
        <v>1215</v>
      </c>
      <c r="P80" s="415">
        <v>45595</v>
      </c>
      <c r="Q80" s="436">
        <v>45595</v>
      </c>
      <c r="R80" s="415">
        <v>44348</v>
      </c>
      <c r="S80" s="415">
        <v>43787</v>
      </c>
      <c r="T80" s="430" t="s">
        <v>1578</v>
      </c>
      <c r="U80" s="416">
        <v>4421345</v>
      </c>
      <c r="V80" s="431">
        <v>2020</v>
      </c>
      <c r="W80" s="416">
        <v>4645175.5906250002</v>
      </c>
      <c r="X80" s="416">
        <v>4194065</v>
      </c>
      <c r="Y80" s="451">
        <v>3841496</v>
      </c>
      <c r="Z80" s="416">
        <v>0</v>
      </c>
      <c r="AB80" s="430" t="s">
        <v>1568</v>
      </c>
      <c r="AC80" s="430">
        <v>511477</v>
      </c>
      <c r="AD80" s="430" t="s">
        <v>1412</v>
      </c>
      <c r="AG80" s="430" t="s">
        <v>1579</v>
      </c>
      <c r="AH80" s="250">
        <v>138</v>
      </c>
      <c r="AM80" s="250" t="s">
        <v>1564</v>
      </c>
      <c r="AO80" s="250" t="s">
        <v>1564</v>
      </c>
      <c r="AP80" s="434" t="s">
        <v>1575</v>
      </c>
      <c r="AQ80" t="s">
        <v>2020</v>
      </c>
    </row>
    <row r="81" spans="1:43">
      <c r="A81" s="250" t="s">
        <v>482</v>
      </c>
      <c r="B81" s="250">
        <v>210544</v>
      </c>
      <c r="C81" s="250">
        <v>81520</v>
      </c>
      <c r="D81" s="250">
        <v>112389</v>
      </c>
      <c r="E81" s="250" t="s">
        <v>1617</v>
      </c>
      <c r="F81" s="250" t="e">
        <v>#N/A</v>
      </c>
      <c r="G81" s="250" t="s">
        <v>1617</v>
      </c>
      <c r="H81" s="250" t="s">
        <v>1505</v>
      </c>
      <c r="I81" s="443" t="s">
        <v>2738</v>
      </c>
      <c r="J81" s="250" t="s">
        <v>1617</v>
      </c>
      <c r="K81" s="250" t="s">
        <v>1617</v>
      </c>
      <c r="L81" s="250" t="s">
        <v>1219</v>
      </c>
      <c r="M81" s="430" t="s">
        <v>1662</v>
      </c>
      <c r="N81" s="430" t="s">
        <v>1620</v>
      </c>
      <c r="O81" s="430" t="s">
        <v>1215</v>
      </c>
      <c r="P81" s="415">
        <v>44708</v>
      </c>
      <c r="Q81" s="436">
        <v>44735</v>
      </c>
      <c r="R81" s="415">
        <v>44348</v>
      </c>
      <c r="S81" s="415">
        <v>43787</v>
      </c>
      <c r="T81" s="430" t="s">
        <v>1578</v>
      </c>
      <c r="U81" s="416">
        <v>6724236.7699999996</v>
      </c>
      <c r="V81" s="431">
        <v>2020</v>
      </c>
      <c r="W81" s="416">
        <v>7064651.2564810002</v>
      </c>
      <c r="X81" s="416">
        <v>6724237</v>
      </c>
      <c r="Y81" s="433">
        <v>6451699</v>
      </c>
      <c r="Z81" s="416">
        <v>0</v>
      </c>
      <c r="AB81" s="438" t="s">
        <v>1584</v>
      </c>
      <c r="AC81" s="430">
        <v>509811</v>
      </c>
      <c r="AD81" s="430" t="s">
        <v>1459</v>
      </c>
      <c r="AE81" s="430">
        <v>509833</v>
      </c>
      <c r="AF81" s="430" t="s">
        <v>1663</v>
      </c>
      <c r="AG81" s="430" t="s">
        <v>1621</v>
      </c>
      <c r="AH81" s="250" t="s">
        <v>1622</v>
      </c>
      <c r="AI81" s="250">
        <v>2</v>
      </c>
      <c r="AM81" s="250" t="s">
        <v>1564</v>
      </c>
      <c r="AN81" s="250" t="s">
        <v>1840</v>
      </c>
      <c r="AO81" s="250" t="s">
        <v>1564</v>
      </c>
      <c r="AP81" s="434" t="s">
        <v>1618</v>
      </c>
      <c r="AQ81" t="s">
        <v>2762</v>
      </c>
    </row>
    <row r="82" spans="1:43">
      <c r="A82" s="450" t="s">
        <v>482</v>
      </c>
      <c r="B82" s="250">
        <v>210544</v>
      </c>
      <c r="C82" s="250">
        <v>81523</v>
      </c>
      <c r="D82" s="250">
        <v>112393</v>
      </c>
      <c r="E82" s="250" t="s">
        <v>1617</v>
      </c>
      <c r="F82" s="250" t="e">
        <v>#N/A</v>
      </c>
      <c r="G82" s="250" t="s">
        <v>1617</v>
      </c>
      <c r="H82" s="250" t="s">
        <v>1505</v>
      </c>
      <c r="I82" s="443" t="s">
        <v>2738</v>
      </c>
      <c r="J82" s="250" t="s">
        <v>1617</v>
      </c>
      <c r="K82" s="250" t="s">
        <v>1617</v>
      </c>
      <c r="L82" s="250" t="s">
        <v>1219</v>
      </c>
      <c r="M82" s="430" t="s">
        <v>1664</v>
      </c>
      <c r="N82" s="430" t="s">
        <v>1625</v>
      </c>
      <c r="O82" s="430" t="s">
        <v>1215</v>
      </c>
      <c r="P82" s="415">
        <v>44517</v>
      </c>
      <c r="Q82" s="436">
        <v>44517</v>
      </c>
      <c r="R82" s="415">
        <v>44348</v>
      </c>
      <c r="S82" s="415">
        <v>43787</v>
      </c>
      <c r="T82" s="430" t="s">
        <v>1578</v>
      </c>
      <c r="U82" s="416">
        <v>1307802</v>
      </c>
      <c r="V82" s="431">
        <v>2020</v>
      </c>
      <c r="W82" s="416">
        <v>1340497.05</v>
      </c>
      <c r="X82" s="416">
        <v>1549008</v>
      </c>
      <c r="Y82" s="433">
        <v>1550669</v>
      </c>
      <c r="Z82" s="416">
        <v>0</v>
      </c>
      <c r="AB82" s="430" t="s">
        <v>1563</v>
      </c>
      <c r="AC82" s="430">
        <v>509811</v>
      </c>
      <c r="AD82" s="430" t="s">
        <v>1459</v>
      </c>
      <c r="AE82" s="430">
        <v>509828</v>
      </c>
      <c r="AF82" s="430" t="s">
        <v>1665</v>
      </c>
      <c r="AG82" s="430" t="s">
        <v>1626</v>
      </c>
      <c r="AH82" s="250" t="s">
        <v>1622</v>
      </c>
      <c r="AJ82" s="250">
        <v>1.5</v>
      </c>
      <c r="AM82" s="250" t="s">
        <v>1564</v>
      </c>
      <c r="AN82" s="250" t="s">
        <v>1840</v>
      </c>
      <c r="AO82" s="250" t="s">
        <v>1564</v>
      </c>
      <c r="AP82" s="434" t="s">
        <v>1618</v>
      </c>
      <c r="AQ82" t="s">
        <v>2763</v>
      </c>
    </row>
    <row r="83" spans="1:43" hidden="1">
      <c r="C83" s="250">
        <v>81488</v>
      </c>
      <c r="D83" s="250">
        <v>112339</v>
      </c>
      <c r="K83" s="250">
        <v>0</v>
      </c>
      <c r="L83" s="250" t="s">
        <v>1899</v>
      </c>
      <c r="M83" s="250" t="s">
        <v>2022</v>
      </c>
      <c r="N83" s="250" t="s">
        <v>2023</v>
      </c>
      <c r="O83" s="250" t="s">
        <v>1386</v>
      </c>
      <c r="P83" s="415">
        <v>45289</v>
      </c>
      <c r="Q83" s="436"/>
      <c r="T83" s="430" t="s">
        <v>1590</v>
      </c>
      <c r="X83" s="416">
        <v>250000</v>
      </c>
      <c r="Z83" s="416">
        <v>0</v>
      </c>
      <c r="AB83" s="430" t="s">
        <v>1584</v>
      </c>
      <c r="AG83" s="430" t="s">
        <v>2024</v>
      </c>
      <c r="AM83" s="250" t="s">
        <v>1840</v>
      </c>
      <c r="AN83" s="250" t="s">
        <v>1840</v>
      </c>
    </row>
    <row r="84" spans="1:43" hidden="1">
      <c r="C84" s="250">
        <v>81488</v>
      </c>
      <c r="D84" s="250">
        <v>112340</v>
      </c>
      <c r="K84" s="250">
        <v>0</v>
      </c>
      <c r="L84" s="250" t="s">
        <v>1899</v>
      </c>
      <c r="M84" s="250" t="s">
        <v>2022</v>
      </c>
      <c r="N84" s="250" t="s">
        <v>2025</v>
      </c>
      <c r="O84" s="250" t="s">
        <v>1386</v>
      </c>
      <c r="P84" s="415">
        <v>45289</v>
      </c>
      <c r="Q84" s="436"/>
      <c r="T84" s="430" t="s">
        <v>1590</v>
      </c>
      <c r="X84" s="416">
        <v>8805000</v>
      </c>
      <c r="Z84" s="416">
        <v>0</v>
      </c>
      <c r="AB84" s="430" t="s">
        <v>1584</v>
      </c>
      <c r="AG84" s="430" t="s">
        <v>2026</v>
      </c>
      <c r="AM84" s="250" t="s">
        <v>1840</v>
      </c>
      <c r="AN84" s="250" t="s">
        <v>1840</v>
      </c>
    </row>
    <row r="85" spans="1:43" hidden="1">
      <c r="C85" s="250">
        <v>81495</v>
      </c>
      <c r="D85" s="250">
        <v>112353</v>
      </c>
      <c r="K85" s="250">
        <v>0</v>
      </c>
      <c r="L85" s="250" t="s">
        <v>2027</v>
      </c>
      <c r="M85" s="250" t="s">
        <v>2028</v>
      </c>
      <c r="N85" s="250" t="s">
        <v>2029</v>
      </c>
      <c r="O85" s="250" t="s">
        <v>1386</v>
      </c>
      <c r="Q85" s="436"/>
      <c r="T85" s="430" t="s">
        <v>1590</v>
      </c>
      <c r="AB85" s="430" t="s">
        <v>1591</v>
      </c>
      <c r="AG85" s="430" t="s">
        <v>2030</v>
      </c>
      <c r="AM85" s="250" t="s">
        <v>1840</v>
      </c>
      <c r="AN85" s="250" t="s">
        <v>1840</v>
      </c>
    </row>
    <row r="86" spans="1:43" hidden="1">
      <c r="B86" s="250">
        <v>210609</v>
      </c>
      <c r="C86" s="250">
        <v>81591</v>
      </c>
      <c r="D86" s="250">
        <v>122537</v>
      </c>
      <c r="K86" s="250">
        <v>0</v>
      </c>
      <c r="L86" s="250" t="s">
        <v>1866</v>
      </c>
      <c r="M86" s="250" t="s">
        <v>2031</v>
      </c>
      <c r="N86" s="250" t="s">
        <v>2032</v>
      </c>
      <c r="O86" s="250" t="s">
        <v>1386</v>
      </c>
      <c r="P86" s="415">
        <v>45402</v>
      </c>
      <c r="Q86" s="436"/>
      <c r="R86" s="415">
        <v>45036</v>
      </c>
      <c r="S86" s="415">
        <v>44333</v>
      </c>
      <c r="T86" s="430" t="s">
        <v>1717</v>
      </c>
      <c r="U86" s="416">
        <v>3996000</v>
      </c>
      <c r="V86" s="431">
        <v>2021</v>
      </c>
      <c r="W86" s="416">
        <v>4095900</v>
      </c>
      <c r="X86" s="416">
        <v>3996000</v>
      </c>
      <c r="Z86" s="416">
        <v>0</v>
      </c>
      <c r="AB86" s="430" t="s">
        <v>1568</v>
      </c>
      <c r="AG86" s="430" t="s">
        <v>2033</v>
      </c>
      <c r="AM86" s="250" t="s">
        <v>1840</v>
      </c>
      <c r="AN86" s="250" t="s">
        <v>1840</v>
      </c>
    </row>
    <row r="87" spans="1:43" hidden="1">
      <c r="C87" s="250">
        <v>81594</v>
      </c>
      <c r="D87" s="250">
        <v>122540</v>
      </c>
      <c r="K87" s="250">
        <v>0</v>
      </c>
      <c r="L87" s="250" t="s">
        <v>2027</v>
      </c>
      <c r="M87" s="250" t="s">
        <v>2034</v>
      </c>
      <c r="N87" s="250" t="s">
        <v>2035</v>
      </c>
      <c r="O87" s="250" t="s">
        <v>1386</v>
      </c>
      <c r="P87" s="415">
        <v>44561</v>
      </c>
      <c r="Q87" s="436"/>
      <c r="T87" s="430" t="s">
        <v>1590</v>
      </c>
      <c r="X87" s="416">
        <v>7365886</v>
      </c>
      <c r="Z87" s="416">
        <v>0</v>
      </c>
      <c r="AB87" s="430" t="s">
        <v>1591</v>
      </c>
      <c r="AG87" s="430" t="s">
        <v>2036</v>
      </c>
      <c r="AM87" s="250" t="s">
        <v>1840</v>
      </c>
      <c r="AN87" s="250" t="s">
        <v>1840</v>
      </c>
    </row>
    <row r="88" spans="1:43" hidden="1">
      <c r="C88" s="250">
        <v>81600</v>
      </c>
      <c r="D88" s="250">
        <v>122546</v>
      </c>
      <c r="K88" s="250">
        <v>0</v>
      </c>
      <c r="L88" s="250" t="s">
        <v>2027</v>
      </c>
      <c r="M88" s="250" t="s">
        <v>2037</v>
      </c>
      <c r="N88" s="250" t="s">
        <v>2038</v>
      </c>
      <c r="O88" s="250" t="s">
        <v>1386</v>
      </c>
      <c r="P88" s="415">
        <v>44166</v>
      </c>
      <c r="Q88" s="436"/>
      <c r="T88" s="430" t="s">
        <v>1590</v>
      </c>
      <c r="X88" s="416">
        <v>184651</v>
      </c>
      <c r="Z88" s="416">
        <v>0</v>
      </c>
      <c r="AB88" s="430" t="s">
        <v>1591</v>
      </c>
      <c r="AG88" s="430" t="s">
        <v>2039</v>
      </c>
      <c r="AM88" s="250" t="s">
        <v>1840</v>
      </c>
      <c r="AN88" s="250" t="s">
        <v>1840</v>
      </c>
    </row>
    <row r="89" spans="1:43" hidden="1">
      <c r="C89" s="250">
        <v>81599</v>
      </c>
      <c r="D89" s="250">
        <v>122547</v>
      </c>
      <c r="K89" s="250">
        <v>0</v>
      </c>
      <c r="L89" s="250" t="s">
        <v>2027</v>
      </c>
      <c r="M89" s="250" t="s">
        <v>2040</v>
      </c>
      <c r="N89" s="250" t="s">
        <v>2041</v>
      </c>
      <c r="O89" s="250" t="s">
        <v>1386</v>
      </c>
      <c r="P89" s="415">
        <v>44910</v>
      </c>
      <c r="Q89" s="436"/>
      <c r="T89" s="430" t="s">
        <v>1590</v>
      </c>
      <c r="X89" s="416">
        <v>210533</v>
      </c>
      <c r="AB89" s="430" t="s">
        <v>1591</v>
      </c>
      <c r="AG89" s="430" t="s">
        <v>2042</v>
      </c>
      <c r="AM89" s="250" t="s">
        <v>1840</v>
      </c>
      <c r="AN89" s="250" t="s">
        <v>1840</v>
      </c>
    </row>
    <row r="90" spans="1:43" hidden="1">
      <c r="C90" s="250">
        <v>81606</v>
      </c>
      <c r="D90" s="250">
        <v>122554</v>
      </c>
      <c r="K90" s="250">
        <v>0</v>
      </c>
      <c r="L90" s="250" t="s">
        <v>2027</v>
      </c>
      <c r="M90" s="250" t="s">
        <v>2043</v>
      </c>
      <c r="N90" s="250" t="s">
        <v>2044</v>
      </c>
      <c r="O90" s="250" t="s">
        <v>1386</v>
      </c>
      <c r="Q90" s="436"/>
      <c r="T90" s="430" t="s">
        <v>1590</v>
      </c>
      <c r="X90" s="416">
        <v>483969</v>
      </c>
      <c r="AB90" s="430" t="s">
        <v>1591</v>
      </c>
      <c r="AG90" s="430" t="s">
        <v>2045</v>
      </c>
      <c r="AM90" s="250" t="s">
        <v>1840</v>
      </c>
      <c r="AN90" s="250" t="s">
        <v>1840</v>
      </c>
    </row>
    <row r="91" spans="1:43" hidden="1">
      <c r="C91" s="250">
        <v>81607</v>
      </c>
      <c r="D91" s="250">
        <v>122556</v>
      </c>
      <c r="K91" s="250">
        <v>0</v>
      </c>
      <c r="L91" s="250" t="s">
        <v>2027</v>
      </c>
      <c r="M91" s="250" t="s">
        <v>2046</v>
      </c>
      <c r="N91" s="250" t="s">
        <v>2047</v>
      </c>
      <c r="O91" s="250" t="s">
        <v>1386</v>
      </c>
      <c r="Q91" s="436"/>
      <c r="T91" s="430" t="s">
        <v>1590</v>
      </c>
      <c r="X91" s="416">
        <v>413496</v>
      </c>
      <c r="AB91" s="430" t="s">
        <v>1591</v>
      </c>
      <c r="AG91" s="430" t="s">
        <v>2048</v>
      </c>
      <c r="AM91" s="250" t="s">
        <v>1840</v>
      </c>
      <c r="AN91" s="250" t="s">
        <v>1840</v>
      </c>
    </row>
    <row r="92" spans="1:43" hidden="1">
      <c r="C92" s="250">
        <v>81608</v>
      </c>
      <c r="D92" s="250">
        <v>122558</v>
      </c>
      <c r="K92" s="250">
        <v>0</v>
      </c>
      <c r="L92" s="250" t="s">
        <v>2027</v>
      </c>
      <c r="M92" s="250" t="s">
        <v>2049</v>
      </c>
      <c r="N92" s="250" t="s">
        <v>2050</v>
      </c>
      <c r="O92" s="250" t="s">
        <v>1386</v>
      </c>
      <c r="Q92" s="436"/>
      <c r="T92" s="430" t="s">
        <v>1590</v>
      </c>
      <c r="X92" s="416">
        <v>413496</v>
      </c>
      <c r="AB92" s="430" t="s">
        <v>1591</v>
      </c>
      <c r="AG92" s="430" t="s">
        <v>2051</v>
      </c>
      <c r="AM92" s="250" t="s">
        <v>1840</v>
      </c>
      <c r="AN92" s="250" t="s">
        <v>1840</v>
      </c>
    </row>
    <row r="93" spans="1:43" hidden="1">
      <c r="C93" s="250">
        <v>81609</v>
      </c>
      <c r="D93" s="250">
        <v>122560</v>
      </c>
      <c r="K93" s="250">
        <v>0</v>
      </c>
      <c r="L93" s="250" t="s">
        <v>2027</v>
      </c>
      <c r="M93" s="250" t="s">
        <v>2052</v>
      </c>
      <c r="N93" s="250" t="s">
        <v>2053</v>
      </c>
      <c r="O93" s="250" t="s">
        <v>1386</v>
      </c>
      <c r="Q93" s="436"/>
      <c r="T93" s="430" t="s">
        <v>1590</v>
      </c>
      <c r="U93" s="416" t="s">
        <v>1840</v>
      </c>
      <c r="X93" s="416">
        <v>413496</v>
      </c>
      <c r="AB93" s="430" t="s">
        <v>1591</v>
      </c>
      <c r="AG93" s="430" t="s">
        <v>2054</v>
      </c>
      <c r="AM93" s="250" t="s">
        <v>1840</v>
      </c>
      <c r="AN93" s="250" t="s">
        <v>1840</v>
      </c>
    </row>
    <row r="94" spans="1:43" hidden="1">
      <c r="C94" s="250">
        <v>81613</v>
      </c>
      <c r="D94" s="250">
        <v>122568</v>
      </c>
      <c r="K94" s="250">
        <v>0</v>
      </c>
      <c r="L94" s="250" t="s">
        <v>2027</v>
      </c>
      <c r="M94" s="250" t="s">
        <v>2055</v>
      </c>
      <c r="N94" s="250" t="s">
        <v>2056</v>
      </c>
      <c r="O94" s="250" t="s">
        <v>1386</v>
      </c>
      <c r="P94" s="415">
        <v>44561</v>
      </c>
      <c r="Q94" s="436"/>
      <c r="T94" s="430" t="s">
        <v>1590</v>
      </c>
      <c r="X94" s="416">
        <v>14055360</v>
      </c>
      <c r="Z94" s="416">
        <v>0</v>
      </c>
      <c r="AB94" s="430" t="s">
        <v>1591</v>
      </c>
      <c r="AG94" s="430" t="s">
        <v>2057</v>
      </c>
      <c r="AI94" s="250">
        <v>0.5</v>
      </c>
      <c r="AM94" s="250" t="s">
        <v>1840</v>
      </c>
      <c r="AN94" s="250" t="s">
        <v>1840</v>
      </c>
    </row>
    <row r="95" spans="1:43" hidden="1">
      <c r="B95" s="250">
        <v>210564</v>
      </c>
      <c r="C95" s="250">
        <v>81489</v>
      </c>
      <c r="D95" s="250">
        <v>122600</v>
      </c>
      <c r="K95" s="250">
        <v>0</v>
      </c>
      <c r="L95" s="250" t="s">
        <v>1866</v>
      </c>
      <c r="M95" s="250" t="s">
        <v>1727</v>
      </c>
      <c r="N95" s="250" t="s">
        <v>2058</v>
      </c>
      <c r="O95" s="250" t="s">
        <v>1386</v>
      </c>
      <c r="P95" s="415">
        <v>44561</v>
      </c>
      <c r="Q95" s="436"/>
      <c r="R95" s="415">
        <v>44096</v>
      </c>
      <c r="S95" s="415">
        <v>44054</v>
      </c>
      <c r="T95" s="430" t="s">
        <v>1717</v>
      </c>
      <c r="U95" s="416">
        <v>10000</v>
      </c>
      <c r="V95" s="431">
        <v>2020</v>
      </c>
      <c r="W95" s="416">
        <v>10250</v>
      </c>
      <c r="X95" s="416">
        <v>10000</v>
      </c>
      <c r="Z95" s="416">
        <v>0</v>
      </c>
      <c r="AB95" s="430" t="s">
        <v>1568</v>
      </c>
      <c r="AG95" s="430" t="s">
        <v>2059</v>
      </c>
      <c r="AM95" s="250" t="s">
        <v>1840</v>
      </c>
      <c r="AN95" s="250" t="s">
        <v>1840</v>
      </c>
    </row>
    <row r="96" spans="1:43" hidden="1">
      <c r="B96" s="250">
        <v>210630</v>
      </c>
      <c r="C96" s="250">
        <v>81490</v>
      </c>
      <c r="D96" s="250">
        <v>122601</v>
      </c>
      <c r="K96" s="250">
        <v>0</v>
      </c>
      <c r="L96" s="250" t="s">
        <v>1866</v>
      </c>
      <c r="M96" s="250" t="s">
        <v>2060</v>
      </c>
      <c r="N96" s="250" t="s">
        <v>2061</v>
      </c>
      <c r="O96" s="250" t="s">
        <v>1386</v>
      </c>
      <c r="P96" s="415">
        <v>45291</v>
      </c>
      <c r="Q96" s="436"/>
      <c r="R96" s="415">
        <v>45291</v>
      </c>
      <c r="S96" s="415">
        <v>44592</v>
      </c>
      <c r="T96" s="430" t="s">
        <v>1717</v>
      </c>
      <c r="X96" s="416">
        <v>10000</v>
      </c>
      <c r="Z96" s="416">
        <v>0</v>
      </c>
      <c r="AB96" s="430" t="s">
        <v>1688</v>
      </c>
      <c r="AG96" s="430" t="s">
        <v>2062</v>
      </c>
      <c r="AM96" s="250" t="s">
        <v>1840</v>
      </c>
      <c r="AN96" s="250" t="s">
        <v>1840</v>
      </c>
    </row>
    <row r="97" spans="1:43" hidden="1">
      <c r="B97" s="250">
        <v>210562</v>
      </c>
      <c r="C97" s="250">
        <v>81628</v>
      </c>
      <c r="D97" s="250">
        <v>122602</v>
      </c>
      <c r="K97" s="250">
        <v>0</v>
      </c>
      <c r="L97" s="250" t="s">
        <v>1899</v>
      </c>
      <c r="M97" s="250" t="s">
        <v>2063</v>
      </c>
      <c r="N97" s="250" t="s">
        <v>2064</v>
      </c>
      <c r="O97" s="250" t="s">
        <v>1386</v>
      </c>
      <c r="P97" s="415">
        <v>45657</v>
      </c>
      <c r="Q97" s="436"/>
      <c r="S97" s="415">
        <v>43992</v>
      </c>
      <c r="T97" s="430" t="s">
        <v>2065</v>
      </c>
      <c r="U97" s="416">
        <v>1510000</v>
      </c>
      <c r="V97" s="431">
        <v>2020</v>
      </c>
      <c r="W97" s="416">
        <v>1586443.75</v>
      </c>
      <c r="X97" s="416">
        <v>1510000</v>
      </c>
      <c r="Z97" s="416">
        <v>0</v>
      </c>
      <c r="AB97" s="430" t="s">
        <v>1584</v>
      </c>
      <c r="AG97" s="430" t="s">
        <v>2066</v>
      </c>
      <c r="AM97" s="250" t="s">
        <v>1840</v>
      </c>
      <c r="AN97" s="250" t="s">
        <v>1840</v>
      </c>
    </row>
    <row r="98" spans="1:43" hidden="1">
      <c r="B98" s="250">
        <v>210565</v>
      </c>
      <c r="C98" s="250">
        <v>81481</v>
      </c>
      <c r="D98" s="250">
        <v>122622</v>
      </c>
      <c r="K98" s="250">
        <v>0</v>
      </c>
      <c r="L98" s="250" t="s">
        <v>1869</v>
      </c>
      <c r="M98" s="250" t="s">
        <v>2067</v>
      </c>
      <c r="N98" s="250" t="s">
        <v>2068</v>
      </c>
      <c r="O98" s="250" t="s">
        <v>1386</v>
      </c>
      <c r="P98" s="415">
        <v>46022</v>
      </c>
      <c r="Q98" s="436"/>
      <c r="S98" s="415">
        <v>44071</v>
      </c>
      <c r="T98" s="430" t="s">
        <v>1717</v>
      </c>
      <c r="U98" s="416">
        <v>139825</v>
      </c>
      <c r="V98" s="431">
        <v>2020</v>
      </c>
      <c r="W98" s="416">
        <v>146903.640625</v>
      </c>
      <c r="X98" s="416">
        <v>136893</v>
      </c>
      <c r="Z98" s="416">
        <v>0</v>
      </c>
      <c r="AB98" s="430" t="s">
        <v>1584</v>
      </c>
      <c r="AG98" s="430" t="s">
        <v>2069</v>
      </c>
      <c r="AM98" s="250" t="s">
        <v>1840</v>
      </c>
      <c r="AN98" s="250" t="s">
        <v>1840</v>
      </c>
    </row>
    <row r="99" spans="1:43" hidden="1">
      <c r="C99" s="250">
        <v>81481</v>
      </c>
      <c r="D99" s="250">
        <v>122623</v>
      </c>
      <c r="K99" s="250">
        <v>0</v>
      </c>
      <c r="L99" s="250" t="s">
        <v>1869</v>
      </c>
      <c r="M99" s="250" t="s">
        <v>2067</v>
      </c>
      <c r="N99" s="250" t="s">
        <v>2070</v>
      </c>
      <c r="O99" s="250" t="s">
        <v>1386</v>
      </c>
      <c r="P99" s="415">
        <v>46022</v>
      </c>
      <c r="Q99" s="436"/>
      <c r="T99" s="430" t="s">
        <v>1590</v>
      </c>
      <c r="U99" s="416">
        <v>10000</v>
      </c>
      <c r="V99" s="431">
        <v>2020</v>
      </c>
      <c r="W99" s="416">
        <v>10506.25</v>
      </c>
      <c r="X99" s="416">
        <v>10000</v>
      </c>
      <c r="Z99" s="416">
        <v>0</v>
      </c>
      <c r="AB99" s="430" t="s">
        <v>1584</v>
      </c>
      <c r="AG99" s="430" t="s">
        <v>2071</v>
      </c>
      <c r="AM99" s="250" t="s">
        <v>1840</v>
      </c>
      <c r="AN99" s="250" t="s">
        <v>1840</v>
      </c>
    </row>
    <row r="100" spans="1:43" hidden="1">
      <c r="C100" s="250">
        <v>81636</v>
      </c>
      <c r="D100" s="250">
        <v>122635</v>
      </c>
      <c r="K100" s="250">
        <v>0</v>
      </c>
      <c r="L100" s="250" t="s">
        <v>1866</v>
      </c>
      <c r="M100" s="250" t="s">
        <v>2072</v>
      </c>
      <c r="N100" s="250" t="s">
        <v>2073</v>
      </c>
      <c r="O100" s="250" t="s">
        <v>1386</v>
      </c>
      <c r="P100" s="415">
        <v>45730</v>
      </c>
      <c r="Q100" s="436"/>
      <c r="T100" s="430" t="s">
        <v>1590</v>
      </c>
      <c r="X100" s="416">
        <v>1099871</v>
      </c>
      <c r="Z100" s="416">
        <v>0</v>
      </c>
      <c r="AB100" s="430" t="s">
        <v>1591</v>
      </c>
      <c r="AG100" s="430" t="s">
        <v>2074</v>
      </c>
      <c r="AM100" s="250" t="s">
        <v>1840</v>
      </c>
      <c r="AN100" s="250" t="s">
        <v>1840</v>
      </c>
    </row>
    <row r="101" spans="1:43" hidden="1">
      <c r="B101" s="250">
        <v>210606</v>
      </c>
      <c r="C101" s="250">
        <v>81636</v>
      </c>
      <c r="D101" s="250">
        <v>122637</v>
      </c>
      <c r="K101" s="250">
        <v>0</v>
      </c>
      <c r="L101" s="250" t="s">
        <v>1869</v>
      </c>
      <c r="M101" s="250" t="s">
        <v>2072</v>
      </c>
      <c r="N101" s="250" t="s">
        <v>2075</v>
      </c>
      <c r="O101" s="250" t="s">
        <v>1386</v>
      </c>
      <c r="P101" s="420"/>
      <c r="Q101" s="436"/>
      <c r="R101" s="415">
        <v>45731</v>
      </c>
      <c r="S101" s="415">
        <v>44259</v>
      </c>
      <c r="T101" s="430" t="s">
        <v>1717</v>
      </c>
      <c r="U101" s="416">
        <v>16624</v>
      </c>
      <c r="V101" s="431">
        <v>2021</v>
      </c>
      <c r="W101" s="416">
        <v>17039.599999999999</v>
      </c>
      <c r="X101" s="416">
        <v>16624.73</v>
      </c>
      <c r="Z101" s="416">
        <v>0</v>
      </c>
      <c r="AB101" s="430" t="s">
        <v>1591</v>
      </c>
      <c r="AG101" s="430" t="s">
        <v>2076</v>
      </c>
      <c r="AM101" s="250" t="s">
        <v>1840</v>
      </c>
      <c r="AN101" s="250" t="s">
        <v>1840</v>
      </c>
    </row>
    <row r="102" spans="1:43" hidden="1">
      <c r="C102" s="250">
        <v>81639</v>
      </c>
      <c r="D102" s="250">
        <v>122640</v>
      </c>
      <c r="K102" s="250">
        <v>0</v>
      </c>
      <c r="L102" s="250" t="s">
        <v>2027</v>
      </c>
      <c r="M102" s="250" t="s">
        <v>2077</v>
      </c>
      <c r="N102" s="250" t="s">
        <v>2077</v>
      </c>
      <c r="O102" s="250" t="s">
        <v>1386</v>
      </c>
      <c r="P102" s="415">
        <v>44547</v>
      </c>
      <c r="Q102" s="436"/>
      <c r="T102" s="430" t="s">
        <v>1590</v>
      </c>
      <c r="X102" s="416">
        <v>4578401</v>
      </c>
      <c r="Z102" s="416">
        <v>0</v>
      </c>
      <c r="AB102" s="430" t="s">
        <v>1591</v>
      </c>
      <c r="AG102" s="430" t="s">
        <v>2078</v>
      </c>
      <c r="AM102" s="250" t="s">
        <v>1840</v>
      </c>
      <c r="AN102" s="250" t="s">
        <v>1840</v>
      </c>
    </row>
    <row r="103" spans="1:43" hidden="1">
      <c r="C103" s="250">
        <v>81640</v>
      </c>
      <c r="D103" s="250">
        <v>122641</v>
      </c>
      <c r="K103" s="250">
        <v>0</v>
      </c>
      <c r="L103" s="250" t="s">
        <v>2027</v>
      </c>
      <c r="M103" s="250" t="s">
        <v>2079</v>
      </c>
      <c r="N103" s="250" t="s">
        <v>2079</v>
      </c>
      <c r="O103" s="250" t="s">
        <v>1386</v>
      </c>
      <c r="P103" s="415">
        <v>44196</v>
      </c>
      <c r="Q103" s="436"/>
      <c r="T103" s="430" t="s">
        <v>1590</v>
      </c>
      <c r="X103" s="416">
        <v>697513</v>
      </c>
      <c r="Z103" s="416">
        <v>0</v>
      </c>
      <c r="AB103" s="430" t="s">
        <v>1591</v>
      </c>
      <c r="AG103" s="430" t="s">
        <v>2080</v>
      </c>
      <c r="AM103" s="250" t="s">
        <v>1840</v>
      </c>
      <c r="AN103" s="250" t="s">
        <v>1840</v>
      </c>
    </row>
    <row r="104" spans="1:43" hidden="1">
      <c r="C104" s="250">
        <v>81641</v>
      </c>
      <c r="D104" s="250">
        <v>122642</v>
      </c>
      <c r="K104" s="250">
        <v>0</v>
      </c>
      <c r="L104" s="250" t="s">
        <v>2027</v>
      </c>
      <c r="M104" s="250" t="s">
        <v>2081</v>
      </c>
      <c r="N104" s="250" t="s">
        <v>2081</v>
      </c>
      <c r="O104" s="250" t="s">
        <v>1386</v>
      </c>
      <c r="Q104" s="436"/>
      <c r="T104" s="430" t="s">
        <v>1590</v>
      </c>
      <c r="AB104" s="430" t="s">
        <v>1591</v>
      </c>
      <c r="AG104" s="430" t="s">
        <v>2082</v>
      </c>
      <c r="AM104" s="250" t="e">
        <v>#N/A</v>
      </c>
      <c r="AN104" s="250" t="e">
        <v>#N/A</v>
      </c>
    </row>
    <row r="105" spans="1:43" hidden="1">
      <c r="C105" s="250">
        <v>81642</v>
      </c>
      <c r="D105" s="250">
        <v>122643</v>
      </c>
      <c r="K105" s="250">
        <v>0</v>
      </c>
      <c r="L105" s="250" t="s">
        <v>2027</v>
      </c>
      <c r="M105" s="250" t="s">
        <v>2083</v>
      </c>
      <c r="N105" s="250" t="s">
        <v>2083</v>
      </c>
      <c r="O105" s="250" t="s">
        <v>1386</v>
      </c>
      <c r="Q105" s="436"/>
      <c r="T105" s="430" t="s">
        <v>1590</v>
      </c>
      <c r="AB105" s="430" t="s">
        <v>1591</v>
      </c>
      <c r="AG105" s="430" t="s">
        <v>2082</v>
      </c>
      <c r="AM105" s="250" t="s">
        <v>1840</v>
      </c>
      <c r="AN105" s="250" t="s">
        <v>1840</v>
      </c>
    </row>
    <row r="106" spans="1:43" hidden="1">
      <c r="C106" s="250">
        <v>81645</v>
      </c>
      <c r="D106" s="250">
        <v>122645</v>
      </c>
      <c r="K106" s="250">
        <v>0</v>
      </c>
      <c r="L106" s="250" t="s">
        <v>2027</v>
      </c>
      <c r="M106" s="250" t="s">
        <v>2084</v>
      </c>
      <c r="N106" s="250" t="s">
        <v>2084</v>
      </c>
      <c r="O106" s="250" t="s">
        <v>1386</v>
      </c>
      <c r="P106" s="415">
        <v>44545</v>
      </c>
      <c r="Q106" s="436"/>
      <c r="T106" s="430" t="s">
        <v>1590</v>
      </c>
      <c r="X106" s="416">
        <v>4852215</v>
      </c>
      <c r="Z106" s="416">
        <v>0</v>
      </c>
      <c r="AB106" s="430" t="s">
        <v>1591</v>
      </c>
      <c r="AG106" s="430" t="s">
        <v>2085</v>
      </c>
      <c r="AJ106" s="250">
        <v>13</v>
      </c>
      <c r="AM106" s="250" t="s">
        <v>1840</v>
      </c>
      <c r="AN106" s="250" t="s">
        <v>1840</v>
      </c>
    </row>
    <row r="107" spans="1:43" hidden="1">
      <c r="C107" s="250">
        <v>81644</v>
      </c>
      <c r="D107" s="250">
        <v>122646</v>
      </c>
      <c r="K107" s="250">
        <v>0</v>
      </c>
      <c r="L107" s="250" t="s">
        <v>2027</v>
      </c>
      <c r="M107" s="250" t="s">
        <v>2086</v>
      </c>
      <c r="N107" s="250" t="s">
        <v>2086</v>
      </c>
      <c r="O107" s="250" t="s">
        <v>1386</v>
      </c>
      <c r="P107" s="415">
        <v>44180</v>
      </c>
      <c r="Q107" s="436"/>
      <c r="T107" s="430" t="s">
        <v>1590</v>
      </c>
      <c r="X107" s="416">
        <v>968567</v>
      </c>
      <c r="Z107" s="416">
        <v>0</v>
      </c>
      <c r="AB107" s="430" t="s">
        <v>1591</v>
      </c>
      <c r="AG107" s="430" t="s">
        <v>2087</v>
      </c>
      <c r="AM107" s="250" t="s">
        <v>1840</v>
      </c>
      <c r="AN107" s="250" t="s">
        <v>1840</v>
      </c>
    </row>
    <row r="108" spans="1:43" hidden="1">
      <c r="C108" s="250">
        <v>81646</v>
      </c>
      <c r="D108" s="250">
        <v>122647</v>
      </c>
      <c r="K108" s="250">
        <v>0</v>
      </c>
      <c r="L108" s="250" t="s">
        <v>2027</v>
      </c>
      <c r="M108" s="250" t="s">
        <v>2088</v>
      </c>
      <c r="N108" s="250" t="s">
        <v>2088</v>
      </c>
      <c r="O108" s="250" t="s">
        <v>1386</v>
      </c>
      <c r="P108" s="415">
        <v>44196</v>
      </c>
      <c r="Q108" s="436"/>
      <c r="T108" s="430" t="s">
        <v>1590</v>
      </c>
      <c r="X108" s="416">
        <v>5943138</v>
      </c>
      <c r="Z108" s="416">
        <v>0</v>
      </c>
      <c r="AB108" s="430" t="s">
        <v>1591</v>
      </c>
      <c r="AG108" s="430" t="s">
        <v>2089</v>
      </c>
      <c r="AM108" s="250" t="s">
        <v>1840</v>
      </c>
      <c r="AN108" s="250" t="s">
        <v>1840</v>
      </c>
    </row>
    <row r="109" spans="1:43" hidden="1">
      <c r="C109" s="250">
        <v>81647</v>
      </c>
      <c r="D109" s="250">
        <v>122648</v>
      </c>
      <c r="K109" s="250">
        <v>0</v>
      </c>
      <c r="L109" s="250" t="s">
        <v>2027</v>
      </c>
      <c r="M109" s="250" t="s">
        <v>2090</v>
      </c>
      <c r="N109" s="250" t="s">
        <v>2090</v>
      </c>
      <c r="O109" s="250" t="s">
        <v>1386</v>
      </c>
      <c r="P109" s="415">
        <v>44497</v>
      </c>
      <c r="Q109" s="436"/>
      <c r="T109" s="430" t="s">
        <v>1590</v>
      </c>
      <c r="X109" s="416">
        <v>3318135</v>
      </c>
      <c r="Z109" s="416">
        <v>0</v>
      </c>
      <c r="AB109" s="430" t="s">
        <v>1591</v>
      </c>
      <c r="AG109" s="430" t="s">
        <v>2091</v>
      </c>
      <c r="AM109" s="250" t="s">
        <v>1840</v>
      </c>
      <c r="AN109" s="250" t="s">
        <v>1840</v>
      </c>
    </row>
    <row r="110" spans="1:43" hidden="1">
      <c r="C110" s="250">
        <v>81655</v>
      </c>
      <c r="D110" s="250">
        <v>122662</v>
      </c>
      <c r="K110" s="250">
        <v>0</v>
      </c>
      <c r="L110" s="250" t="s">
        <v>1866</v>
      </c>
      <c r="M110" s="250" t="s">
        <v>2092</v>
      </c>
      <c r="N110" s="250" t="s">
        <v>2093</v>
      </c>
      <c r="O110" s="250" t="s">
        <v>1386</v>
      </c>
      <c r="Q110" s="436"/>
      <c r="T110" s="430" t="s">
        <v>1590</v>
      </c>
      <c r="X110" s="416">
        <v>15000</v>
      </c>
      <c r="Z110" s="416">
        <v>0</v>
      </c>
      <c r="AB110" s="430" t="s">
        <v>1591</v>
      </c>
      <c r="AG110" s="430" t="s">
        <v>2094</v>
      </c>
      <c r="AM110" s="250" t="s">
        <v>1840</v>
      </c>
      <c r="AN110" s="250" t="s">
        <v>1840</v>
      </c>
    </row>
    <row r="111" spans="1:43">
      <c r="B111" s="250">
        <v>210593</v>
      </c>
      <c r="C111" s="250">
        <v>81561</v>
      </c>
      <c r="D111" s="250">
        <v>112458</v>
      </c>
      <c r="E111" s="250" t="e">
        <v>#N/A</v>
      </c>
      <c r="F111" s="250" t="e">
        <v>#N/A</v>
      </c>
      <c r="G111" s="250" t="e">
        <v>#N/A</v>
      </c>
      <c r="H111" s="250" t="s">
        <v>1504</v>
      </c>
      <c r="I111" s="442" t="s">
        <v>2777</v>
      </c>
      <c r="J111" s="250" t="s">
        <v>1742</v>
      </c>
      <c r="K111" s="437" t="s">
        <v>1742</v>
      </c>
      <c r="L111" s="250" t="s">
        <v>2095</v>
      </c>
      <c r="M111" s="430" t="s">
        <v>1637</v>
      </c>
      <c r="N111" s="430" t="s">
        <v>2096</v>
      </c>
      <c r="O111" s="430" t="s">
        <v>1354</v>
      </c>
      <c r="P111" s="415">
        <v>46023</v>
      </c>
      <c r="Q111" s="432">
        <v>45925</v>
      </c>
      <c r="R111" s="415">
        <v>46023</v>
      </c>
      <c r="S111" s="415">
        <v>44237</v>
      </c>
      <c r="T111" s="430" t="s">
        <v>1578</v>
      </c>
      <c r="U111" s="416">
        <v>97111851</v>
      </c>
      <c r="V111" s="250">
        <v>2020</v>
      </c>
      <c r="W111" s="416">
        <v>102028138.456875</v>
      </c>
      <c r="X111" s="416">
        <v>97111851</v>
      </c>
      <c r="Y111" s="433">
        <v>119195100</v>
      </c>
      <c r="Z111" s="416">
        <v>0</v>
      </c>
      <c r="AB111" s="430" t="s">
        <v>1591</v>
      </c>
      <c r="AC111" s="430">
        <v>509755</v>
      </c>
      <c r="AD111" s="430" t="s">
        <v>2097</v>
      </c>
      <c r="AE111" s="430">
        <v>514803</v>
      </c>
      <c r="AF111" s="430" t="s">
        <v>2098</v>
      </c>
      <c r="AG111" s="430" t="s">
        <v>2099</v>
      </c>
      <c r="AH111" s="250">
        <v>345</v>
      </c>
      <c r="AI111" s="250">
        <v>50.5</v>
      </c>
      <c r="AM111" s="250" t="s">
        <v>1840</v>
      </c>
      <c r="AN111" s="250" t="s">
        <v>1840</v>
      </c>
      <c r="AP111" s="434" t="s">
        <v>2100</v>
      </c>
      <c r="AQ111" s="435"/>
    </row>
    <row r="112" spans="1:43">
      <c r="A112" s="450" t="s">
        <v>482</v>
      </c>
      <c r="B112" s="250">
        <v>210544</v>
      </c>
      <c r="C112" s="250">
        <v>81561</v>
      </c>
      <c r="D112" s="250">
        <v>112460</v>
      </c>
      <c r="E112" s="250" t="e">
        <v>#N/A</v>
      </c>
      <c r="F112" s="250" t="e">
        <v>#N/A</v>
      </c>
      <c r="G112" s="250" t="e">
        <v>#N/A</v>
      </c>
      <c r="H112" s="250" t="s">
        <v>1504</v>
      </c>
      <c r="I112" s="442" t="s">
        <v>2782</v>
      </c>
      <c r="J112" s="250" t="s">
        <v>2737</v>
      </c>
      <c r="K112" s="250" t="s">
        <v>2737</v>
      </c>
      <c r="L112" s="250" t="s">
        <v>1219</v>
      </c>
      <c r="M112" s="430" t="s">
        <v>1637</v>
      </c>
      <c r="N112" s="430" t="s">
        <v>1638</v>
      </c>
      <c r="O112" s="430" t="s">
        <v>1354</v>
      </c>
      <c r="P112" s="415">
        <v>45778</v>
      </c>
      <c r="Q112" s="432">
        <v>45714</v>
      </c>
      <c r="R112" s="415">
        <v>46023</v>
      </c>
      <c r="S112" s="415">
        <v>43787</v>
      </c>
      <c r="T112" s="430" t="s">
        <v>1578</v>
      </c>
      <c r="U112" s="416">
        <v>733520</v>
      </c>
      <c r="V112" s="431">
        <v>2020</v>
      </c>
      <c r="W112" s="416">
        <v>770654.45</v>
      </c>
      <c r="X112" s="416">
        <v>1242638</v>
      </c>
      <c r="Y112" s="451">
        <v>1216324</v>
      </c>
      <c r="Z112" s="416">
        <v>0</v>
      </c>
      <c r="AB112" s="430" t="s">
        <v>1591</v>
      </c>
      <c r="AC112" s="430">
        <v>509812</v>
      </c>
      <c r="AD112" s="430" t="s">
        <v>1666</v>
      </c>
      <c r="AE112" s="430">
        <v>509815</v>
      </c>
      <c r="AF112" s="430" t="s">
        <v>1667</v>
      </c>
      <c r="AG112" s="430" t="s">
        <v>1639</v>
      </c>
      <c r="AH112" s="250">
        <v>138</v>
      </c>
      <c r="AM112" s="250" t="s">
        <v>1564</v>
      </c>
      <c r="AN112" s="250" t="s">
        <v>1840</v>
      </c>
      <c r="AO112" s="250" t="s">
        <v>1564</v>
      </c>
    </row>
    <row r="113" spans="2:40" hidden="1">
      <c r="B113" s="250">
        <v>210631</v>
      </c>
      <c r="C113" s="250">
        <v>81657</v>
      </c>
      <c r="D113" s="250">
        <v>122667</v>
      </c>
      <c r="K113" s="250" t="e">
        <v>#N/A</v>
      </c>
      <c r="L113" s="250" t="s">
        <v>1866</v>
      </c>
      <c r="M113" s="250" t="s">
        <v>2101</v>
      </c>
      <c r="N113" s="250" t="s">
        <v>2102</v>
      </c>
      <c r="O113" s="250" t="s">
        <v>1386</v>
      </c>
      <c r="P113" s="415">
        <v>46022</v>
      </c>
      <c r="Q113" s="436"/>
      <c r="R113" s="415">
        <v>46022</v>
      </c>
      <c r="S113" s="415">
        <v>44592</v>
      </c>
      <c r="T113" s="430" t="s">
        <v>1717</v>
      </c>
      <c r="X113" s="416">
        <v>15000</v>
      </c>
      <c r="Z113" s="416">
        <v>0</v>
      </c>
      <c r="AB113" s="430" t="s">
        <v>1591</v>
      </c>
      <c r="AG113" s="430" t="s">
        <v>2103</v>
      </c>
      <c r="AM113" s="250" t="s">
        <v>1840</v>
      </c>
      <c r="AN113" s="250" t="s">
        <v>1840</v>
      </c>
    </row>
    <row r="114" spans="2:40" hidden="1">
      <c r="C114" s="250">
        <v>81658</v>
      </c>
      <c r="D114" s="250">
        <v>122669</v>
      </c>
      <c r="K114" s="250">
        <v>0</v>
      </c>
      <c r="L114" s="250" t="s">
        <v>1894</v>
      </c>
      <c r="M114" s="250" t="s">
        <v>2104</v>
      </c>
      <c r="N114" s="250" t="s">
        <v>2105</v>
      </c>
      <c r="O114" s="250" t="s">
        <v>1386</v>
      </c>
      <c r="P114" s="415">
        <v>45838</v>
      </c>
      <c r="Q114" s="436"/>
      <c r="T114" s="430" t="s">
        <v>1590</v>
      </c>
      <c r="X114" s="416">
        <v>2776827</v>
      </c>
      <c r="Z114" s="416">
        <v>0</v>
      </c>
      <c r="AB114" s="430" t="s">
        <v>1591</v>
      </c>
      <c r="AG114" s="430" t="s">
        <v>2106</v>
      </c>
      <c r="AM114" s="250" t="s">
        <v>1840</v>
      </c>
      <c r="AN114" s="250" t="s">
        <v>1840</v>
      </c>
    </row>
    <row r="115" spans="2:40" hidden="1">
      <c r="C115" s="250">
        <v>81660</v>
      </c>
      <c r="D115" s="250">
        <v>122673</v>
      </c>
      <c r="K115" s="250">
        <v>0</v>
      </c>
      <c r="L115" s="250" t="s">
        <v>1869</v>
      </c>
      <c r="M115" s="250" t="s">
        <v>2107</v>
      </c>
      <c r="N115" s="250" t="s">
        <v>2108</v>
      </c>
      <c r="O115" s="250" t="s">
        <v>1386</v>
      </c>
      <c r="P115" s="415">
        <v>44733</v>
      </c>
      <c r="Q115" s="436"/>
      <c r="T115" s="430" t="s">
        <v>1590</v>
      </c>
      <c r="X115" s="416">
        <v>20000</v>
      </c>
      <c r="Z115" s="416">
        <v>0</v>
      </c>
      <c r="AB115" s="430" t="s">
        <v>1584</v>
      </c>
      <c r="AG115" s="430" t="s">
        <v>2109</v>
      </c>
      <c r="AM115" s="250" t="s">
        <v>1840</v>
      </c>
      <c r="AN115" s="250" t="s">
        <v>1840</v>
      </c>
    </row>
    <row r="116" spans="2:40" hidden="1">
      <c r="B116" s="250">
        <v>210612</v>
      </c>
      <c r="C116" s="250">
        <v>81660</v>
      </c>
      <c r="D116" s="250">
        <v>122674</v>
      </c>
      <c r="K116" s="250">
        <v>0</v>
      </c>
      <c r="L116" s="250" t="s">
        <v>1866</v>
      </c>
      <c r="M116" s="250" t="s">
        <v>2107</v>
      </c>
      <c r="N116" s="250" t="s">
        <v>2110</v>
      </c>
      <c r="O116" s="250" t="s">
        <v>1386</v>
      </c>
      <c r="P116" s="415">
        <v>45200</v>
      </c>
      <c r="Q116" s="436"/>
      <c r="R116" s="415">
        <v>45200</v>
      </c>
      <c r="S116" s="415">
        <v>44355</v>
      </c>
      <c r="T116" s="430" t="s">
        <v>1717</v>
      </c>
      <c r="U116" s="416">
        <v>15000</v>
      </c>
      <c r="V116" s="431">
        <v>2021</v>
      </c>
      <c r="W116" s="416">
        <v>15375</v>
      </c>
      <c r="X116" s="416">
        <v>15000</v>
      </c>
      <c r="Z116" s="416">
        <v>0</v>
      </c>
      <c r="AB116" s="430" t="s">
        <v>1591</v>
      </c>
      <c r="AG116" s="430" t="s">
        <v>2111</v>
      </c>
      <c r="AM116" s="250" t="s">
        <v>1840</v>
      </c>
      <c r="AN116" s="250" t="s">
        <v>1840</v>
      </c>
    </row>
    <row r="117" spans="2:40" hidden="1">
      <c r="C117" s="250">
        <v>81661</v>
      </c>
      <c r="D117" s="250">
        <v>122676</v>
      </c>
      <c r="K117" s="250">
        <v>0</v>
      </c>
      <c r="L117" s="250" t="s">
        <v>1869</v>
      </c>
      <c r="M117" s="250" t="s">
        <v>2112</v>
      </c>
      <c r="N117" s="250" t="s">
        <v>2113</v>
      </c>
      <c r="O117" s="250" t="s">
        <v>1386</v>
      </c>
      <c r="P117" s="415">
        <v>44733</v>
      </c>
      <c r="Q117" s="436"/>
      <c r="T117" s="430" t="s">
        <v>1590</v>
      </c>
      <c r="X117" s="416">
        <v>810255</v>
      </c>
      <c r="Z117" s="416">
        <v>0</v>
      </c>
      <c r="AB117" s="430" t="s">
        <v>1584</v>
      </c>
      <c r="AG117" s="430" t="s">
        <v>2114</v>
      </c>
      <c r="AM117" s="250" t="s">
        <v>1840</v>
      </c>
      <c r="AN117" s="250" t="s">
        <v>1840</v>
      </c>
    </row>
    <row r="118" spans="2:40" hidden="1">
      <c r="C118" s="250">
        <v>81662</v>
      </c>
      <c r="D118" s="250">
        <v>122677</v>
      </c>
      <c r="K118" s="250">
        <v>0</v>
      </c>
      <c r="L118" s="250" t="s">
        <v>1905</v>
      </c>
      <c r="M118" s="250" t="s">
        <v>2115</v>
      </c>
      <c r="N118" s="250" t="s">
        <v>2116</v>
      </c>
      <c r="O118" s="250" t="s">
        <v>1386</v>
      </c>
      <c r="P118" s="415">
        <v>45323</v>
      </c>
      <c r="Q118" s="436"/>
      <c r="T118" s="430" t="s">
        <v>1590</v>
      </c>
      <c r="AB118" s="430" t="s">
        <v>1591</v>
      </c>
      <c r="AG118" s="430" t="s">
        <v>2117</v>
      </c>
      <c r="AM118" s="250" t="s">
        <v>1840</v>
      </c>
      <c r="AN118" s="250" t="s">
        <v>1840</v>
      </c>
    </row>
    <row r="119" spans="2:40" hidden="1">
      <c r="C119" s="250">
        <v>81662</v>
      </c>
      <c r="D119" s="250">
        <v>122678</v>
      </c>
      <c r="K119" s="250">
        <v>0</v>
      </c>
      <c r="L119" s="250" t="s">
        <v>1905</v>
      </c>
      <c r="M119" s="250" t="s">
        <v>2115</v>
      </c>
      <c r="N119" s="250" t="s">
        <v>2118</v>
      </c>
      <c r="O119" s="250" t="s">
        <v>1386</v>
      </c>
      <c r="P119" s="415">
        <v>45323</v>
      </c>
      <c r="Q119" s="436"/>
      <c r="T119" s="430" t="s">
        <v>1590</v>
      </c>
      <c r="AB119" s="430" t="s">
        <v>1591</v>
      </c>
      <c r="AG119" s="430" t="s">
        <v>2119</v>
      </c>
      <c r="AM119" s="250" t="s">
        <v>1840</v>
      </c>
      <c r="AN119" s="250" t="s">
        <v>1840</v>
      </c>
    </row>
    <row r="120" spans="2:40" hidden="1">
      <c r="C120" s="250">
        <v>81665</v>
      </c>
      <c r="D120" s="250">
        <v>122684</v>
      </c>
      <c r="K120" s="250">
        <v>0</v>
      </c>
      <c r="L120" s="250" t="s">
        <v>1970</v>
      </c>
      <c r="M120" s="250" t="s">
        <v>2120</v>
      </c>
      <c r="N120" s="250" t="s">
        <v>2121</v>
      </c>
      <c r="O120" s="250" t="s">
        <v>1386</v>
      </c>
      <c r="P120" s="415">
        <v>45204</v>
      </c>
      <c r="Q120" s="436"/>
      <c r="T120" s="430" t="s">
        <v>1590</v>
      </c>
      <c r="X120" s="416">
        <v>1636796</v>
      </c>
      <c r="Z120" s="416">
        <v>0</v>
      </c>
      <c r="AB120" s="430" t="s">
        <v>1591</v>
      </c>
      <c r="AG120" s="430" t="s">
        <v>2122</v>
      </c>
      <c r="AM120" s="250" t="s">
        <v>1840</v>
      </c>
      <c r="AN120" s="250" t="s">
        <v>1840</v>
      </c>
    </row>
    <row r="121" spans="2:40" hidden="1">
      <c r="C121" s="250">
        <v>81665</v>
      </c>
      <c r="D121" s="250">
        <v>122687</v>
      </c>
      <c r="K121" s="250">
        <v>0</v>
      </c>
      <c r="L121" s="250" t="s">
        <v>1970</v>
      </c>
      <c r="M121" s="250" t="s">
        <v>2120</v>
      </c>
      <c r="N121" s="250" t="s">
        <v>2123</v>
      </c>
      <c r="O121" s="250" t="s">
        <v>1386</v>
      </c>
      <c r="P121" s="415">
        <v>45204</v>
      </c>
      <c r="Q121" s="436"/>
      <c r="T121" s="430" t="s">
        <v>1590</v>
      </c>
      <c r="X121" s="416">
        <v>2155837</v>
      </c>
      <c r="Z121" s="416">
        <v>0</v>
      </c>
      <c r="AB121" s="430" t="s">
        <v>1591</v>
      </c>
      <c r="AG121" s="430" t="s">
        <v>2124</v>
      </c>
      <c r="AM121" s="250" t="s">
        <v>1840</v>
      </c>
      <c r="AN121" s="250" t="s">
        <v>1840</v>
      </c>
    </row>
    <row r="122" spans="2:40" hidden="1">
      <c r="C122" s="250">
        <v>81666</v>
      </c>
      <c r="D122" s="250">
        <v>122688</v>
      </c>
      <c r="K122" s="250">
        <v>0</v>
      </c>
      <c r="L122" s="250" t="s">
        <v>1899</v>
      </c>
      <c r="M122" s="250" t="s">
        <v>2125</v>
      </c>
      <c r="N122" s="250" t="s">
        <v>2126</v>
      </c>
      <c r="O122" s="250" t="s">
        <v>1386</v>
      </c>
      <c r="P122" s="415">
        <v>45168</v>
      </c>
      <c r="Q122" s="436"/>
      <c r="T122" s="430" t="s">
        <v>1590</v>
      </c>
      <c r="X122" s="416">
        <v>644488</v>
      </c>
      <c r="Z122" s="416">
        <v>0</v>
      </c>
      <c r="AB122" s="430" t="s">
        <v>1584</v>
      </c>
      <c r="AG122" s="430" t="s">
        <v>2127</v>
      </c>
      <c r="AM122" s="250" t="s">
        <v>1840</v>
      </c>
      <c r="AN122" s="250" t="s">
        <v>1840</v>
      </c>
    </row>
    <row r="123" spans="2:40" hidden="1">
      <c r="C123" s="250">
        <v>81670</v>
      </c>
      <c r="D123" s="250">
        <v>122791</v>
      </c>
      <c r="K123" s="250">
        <v>0</v>
      </c>
      <c r="L123" s="250" t="s">
        <v>1866</v>
      </c>
      <c r="M123" s="250" t="s">
        <v>2128</v>
      </c>
      <c r="N123" s="250" t="s">
        <v>2129</v>
      </c>
      <c r="O123" s="250" t="s">
        <v>1386</v>
      </c>
      <c r="P123" s="415">
        <v>46022</v>
      </c>
      <c r="Q123" s="436"/>
      <c r="T123" s="430" t="s">
        <v>1590</v>
      </c>
      <c r="X123" s="416">
        <v>68725000</v>
      </c>
      <c r="Z123" s="416">
        <v>0</v>
      </c>
      <c r="AB123" s="430" t="s">
        <v>1591</v>
      </c>
      <c r="AG123" s="430" t="s">
        <v>2130</v>
      </c>
      <c r="AM123" s="250" t="s">
        <v>1840</v>
      </c>
      <c r="AN123" s="250" t="s">
        <v>1840</v>
      </c>
    </row>
    <row r="124" spans="2:40" hidden="1">
      <c r="C124" s="250">
        <v>81670</v>
      </c>
      <c r="D124" s="250">
        <v>122792</v>
      </c>
      <c r="K124" s="250">
        <v>0</v>
      </c>
      <c r="L124" s="250" t="s">
        <v>1869</v>
      </c>
      <c r="M124" s="250" t="s">
        <v>2128</v>
      </c>
      <c r="N124" s="250" t="s">
        <v>2131</v>
      </c>
      <c r="O124" s="250" t="s">
        <v>1386</v>
      </c>
      <c r="Q124" s="436"/>
      <c r="T124" s="430" t="s">
        <v>1590</v>
      </c>
      <c r="X124" s="416">
        <v>9204586</v>
      </c>
      <c r="Z124" s="416">
        <v>0</v>
      </c>
      <c r="AB124" s="430" t="s">
        <v>1591</v>
      </c>
      <c r="AG124" s="430" t="s">
        <v>2132</v>
      </c>
      <c r="AM124" s="250" t="s">
        <v>1840</v>
      </c>
      <c r="AN124" s="250" t="s">
        <v>1840</v>
      </c>
    </row>
    <row r="125" spans="2:40" hidden="1">
      <c r="B125" s="250">
        <v>210643</v>
      </c>
      <c r="C125" s="250">
        <v>81773</v>
      </c>
      <c r="D125" s="250">
        <v>143127</v>
      </c>
      <c r="K125" s="250">
        <v>0</v>
      </c>
      <c r="L125" s="250" t="s">
        <v>1866</v>
      </c>
      <c r="M125" s="250" t="s">
        <v>2133</v>
      </c>
      <c r="N125" s="250" t="s">
        <v>2134</v>
      </c>
      <c r="O125" s="250" t="s">
        <v>1386</v>
      </c>
      <c r="P125" s="415">
        <v>44805</v>
      </c>
      <c r="Q125" s="436"/>
      <c r="R125" s="415">
        <v>44805</v>
      </c>
      <c r="S125" s="415">
        <v>44617</v>
      </c>
      <c r="T125" s="430" t="s">
        <v>2135</v>
      </c>
      <c r="U125" s="416">
        <v>15000</v>
      </c>
      <c r="V125" s="431">
        <v>2022</v>
      </c>
      <c r="W125" s="416">
        <v>15000</v>
      </c>
      <c r="X125" s="416">
        <v>15000</v>
      </c>
      <c r="Z125" s="416">
        <v>0</v>
      </c>
      <c r="AB125" s="430" t="s">
        <v>1591</v>
      </c>
      <c r="AG125" s="430" t="s">
        <v>2136</v>
      </c>
      <c r="AM125" s="250" t="s">
        <v>1840</v>
      </c>
      <c r="AN125" s="250" t="s">
        <v>1840</v>
      </c>
    </row>
    <row r="126" spans="2:40" hidden="1">
      <c r="C126" s="250">
        <v>81661</v>
      </c>
      <c r="D126" s="250">
        <v>143150</v>
      </c>
      <c r="K126" s="250">
        <v>0</v>
      </c>
      <c r="L126" s="250" t="s">
        <v>1869</v>
      </c>
      <c r="M126" s="250" t="s">
        <v>2112</v>
      </c>
      <c r="N126" s="250" t="s">
        <v>2137</v>
      </c>
      <c r="O126" s="250" t="s">
        <v>1386</v>
      </c>
      <c r="P126" s="415">
        <v>44733</v>
      </c>
      <c r="Q126" s="436"/>
      <c r="T126" s="430" t="s">
        <v>1590</v>
      </c>
      <c r="X126" s="416">
        <v>1198282</v>
      </c>
      <c r="Z126" s="416">
        <v>0</v>
      </c>
      <c r="AB126" s="430" t="s">
        <v>1584</v>
      </c>
      <c r="AG126" s="430" t="s">
        <v>2138</v>
      </c>
      <c r="AM126" s="250" t="s">
        <v>1840</v>
      </c>
      <c r="AN126" s="250" t="s">
        <v>1840</v>
      </c>
    </row>
    <row r="127" spans="2:40" hidden="1">
      <c r="B127" s="250">
        <v>200277</v>
      </c>
      <c r="C127" s="250">
        <v>30678</v>
      </c>
      <c r="D127" s="250">
        <v>50889</v>
      </c>
      <c r="K127" s="250">
        <v>0</v>
      </c>
      <c r="L127" s="250" t="s">
        <v>1905</v>
      </c>
      <c r="M127" s="250" t="s">
        <v>2139</v>
      </c>
      <c r="N127" s="250" t="s">
        <v>2140</v>
      </c>
      <c r="O127" s="250" t="s">
        <v>1242</v>
      </c>
      <c r="P127" s="415">
        <v>46022</v>
      </c>
      <c r="Q127" s="436"/>
      <c r="R127" s="415">
        <v>42522</v>
      </c>
      <c r="S127" s="415">
        <v>41778</v>
      </c>
      <c r="T127" s="430" t="s">
        <v>451</v>
      </c>
      <c r="U127" s="416">
        <v>9306000</v>
      </c>
      <c r="V127" s="431">
        <v>2014</v>
      </c>
      <c r="W127" s="416">
        <v>11338457.387399999</v>
      </c>
      <c r="X127" s="416">
        <v>9797157</v>
      </c>
      <c r="Z127" s="416">
        <v>0</v>
      </c>
      <c r="AB127" s="430" t="s">
        <v>1568</v>
      </c>
      <c r="AC127" s="430">
        <v>640500</v>
      </c>
      <c r="AD127" s="430" t="s">
        <v>2141</v>
      </c>
      <c r="AE127" s="430">
        <v>640381</v>
      </c>
      <c r="AF127" s="430" t="s">
        <v>2142</v>
      </c>
      <c r="AG127" s="430" t="s">
        <v>2143</v>
      </c>
      <c r="AH127" s="250" t="s">
        <v>2144</v>
      </c>
      <c r="AM127" s="250" t="s">
        <v>1840</v>
      </c>
      <c r="AN127" s="250" t="s">
        <v>1840</v>
      </c>
    </row>
    <row r="128" spans="2:40" hidden="1">
      <c r="B128" s="250">
        <v>200277</v>
      </c>
      <c r="C128" s="250">
        <v>30678</v>
      </c>
      <c r="D128" s="250">
        <v>51002</v>
      </c>
      <c r="K128" s="250">
        <v>0</v>
      </c>
      <c r="L128" s="250" t="s">
        <v>1905</v>
      </c>
      <c r="M128" s="250" t="s">
        <v>2139</v>
      </c>
      <c r="N128" s="250" t="s">
        <v>2145</v>
      </c>
      <c r="O128" s="250" t="s">
        <v>1242</v>
      </c>
      <c r="P128" s="415">
        <v>46022</v>
      </c>
      <c r="Q128" s="436"/>
      <c r="R128" s="415">
        <v>42522</v>
      </c>
      <c r="S128" s="415">
        <v>41778</v>
      </c>
      <c r="T128" s="430" t="s">
        <v>451</v>
      </c>
      <c r="U128" s="416">
        <v>930800</v>
      </c>
      <c r="V128" s="431">
        <v>2014</v>
      </c>
      <c r="W128" s="416">
        <v>1134089.4193200001</v>
      </c>
      <c r="X128" s="416">
        <v>913714</v>
      </c>
      <c r="Z128" s="416">
        <v>0</v>
      </c>
      <c r="AB128" s="430" t="s">
        <v>1568</v>
      </c>
      <c r="AC128" s="430">
        <v>640500</v>
      </c>
      <c r="AD128" s="430" t="s">
        <v>2141</v>
      </c>
      <c r="AG128" s="430" t="s">
        <v>2146</v>
      </c>
      <c r="AH128" s="250">
        <v>345</v>
      </c>
      <c r="AM128" s="250" t="s">
        <v>1840</v>
      </c>
      <c r="AN128" s="250" t="s">
        <v>1840</v>
      </c>
    </row>
    <row r="129" spans="2:40" hidden="1">
      <c r="B129" s="250">
        <v>200397</v>
      </c>
      <c r="C129" s="250">
        <v>242</v>
      </c>
      <c r="D129" s="250">
        <v>10308</v>
      </c>
      <c r="K129" s="250">
        <v>0</v>
      </c>
      <c r="L129" s="250" t="s">
        <v>1834</v>
      </c>
      <c r="M129" s="250" t="s">
        <v>2147</v>
      </c>
      <c r="N129" s="250" t="s">
        <v>2148</v>
      </c>
      <c r="O129" s="250" t="s">
        <v>1215</v>
      </c>
      <c r="P129" s="415">
        <v>45382</v>
      </c>
      <c r="Q129" s="436"/>
      <c r="R129" s="415">
        <v>39965</v>
      </c>
      <c r="S129" s="415">
        <v>42507</v>
      </c>
      <c r="T129" s="430" t="s">
        <v>1216</v>
      </c>
      <c r="U129" s="416">
        <v>3240000</v>
      </c>
      <c r="V129" s="431">
        <v>2016</v>
      </c>
      <c r="W129" s="416">
        <v>3757406.6808000002</v>
      </c>
      <c r="X129" s="416">
        <v>4339358</v>
      </c>
      <c r="Z129" s="416">
        <v>4171494.22</v>
      </c>
      <c r="AA129" s="250" t="s">
        <v>1582</v>
      </c>
      <c r="AB129" s="430" t="s">
        <v>1568</v>
      </c>
      <c r="AC129" s="430">
        <v>520898</v>
      </c>
      <c r="AD129" s="430" t="s">
        <v>2149</v>
      </c>
      <c r="AE129" s="430">
        <v>521022</v>
      </c>
      <c r="AF129" s="430" t="s">
        <v>2150</v>
      </c>
      <c r="AG129" s="430" t="s">
        <v>2151</v>
      </c>
      <c r="AH129" s="250">
        <v>69</v>
      </c>
      <c r="AJ129" s="250">
        <v>10.8</v>
      </c>
      <c r="AM129" s="250" t="s">
        <v>1840</v>
      </c>
      <c r="AN129" s="250" t="s">
        <v>1840</v>
      </c>
    </row>
    <row r="130" spans="2:40" hidden="1">
      <c r="B130" s="250">
        <v>200397</v>
      </c>
      <c r="C130" s="250">
        <v>844</v>
      </c>
      <c r="D130" s="250">
        <v>11113</v>
      </c>
      <c r="K130" s="250">
        <v>0</v>
      </c>
      <c r="L130" s="250" t="s">
        <v>1834</v>
      </c>
      <c r="M130" s="250" t="s">
        <v>2152</v>
      </c>
      <c r="N130" s="250" t="s">
        <v>2153</v>
      </c>
      <c r="O130" s="250" t="s">
        <v>1215</v>
      </c>
      <c r="P130" s="415">
        <v>44196</v>
      </c>
      <c r="Q130" s="436"/>
      <c r="R130" s="415">
        <v>43983</v>
      </c>
      <c r="S130" s="415">
        <v>42507</v>
      </c>
      <c r="T130" s="430" t="s">
        <v>1216</v>
      </c>
      <c r="U130" s="416">
        <v>4725000</v>
      </c>
      <c r="V130" s="431">
        <v>2016</v>
      </c>
      <c r="W130" s="416">
        <v>5215515.9052499998</v>
      </c>
      <c r="X130" s="416">
        <v>4725000</v>
      </c>
      <c r="AA130" s="250" t="s">
        <v>1582</v>
      </c>
      <c r="AB130" s="430" t="s">
        <v>1568</v>
      </c>
      <c r="AC130" s="430">
        <v>521005</v>
      </c>
      <c r="AD130" s="430" t="s">
        <v>2154</v>
      </c>
      <c r="AE130" s="430">
        <v>521058</v>
      </c>
      <c r="AF130" s="430" t="s">
        <v>2155</v>
      </c>
      <c r="AG130" s="430" t="s">
        <v>2156</v>
      </c>
      <c r="AH130" s="250">
        <v>69</v>
      </c>
      <c r="AJ130" s="250">
        <v>10</v>
      </c>
      <c r="AN130" s="250" t="s">
        <v>1564</v>
      </c>
    </row>
    <row r="131" spans="2:40" hidden="1">
      <c r="B131" s="250">
        <v>200220</v>
      </c>
      <c r="C131" s="250">
        <v>30375</v>
      </c>
      <c r="D131" s="250">
        <v>50442</v>
      </c>
      <c r="K131" s="250">
        <v>0</v>
      </c>
      <c r="L131" s="250" t="s">
        <v>1905</v>
      </c>
      <c r="M131" s="250" t="s">
        <v>2157</v>
      </c>
      <c r="N131" s="250" t="s">
        <v>2158</v>
      </c>
      <c r="O131" s="250" t="s">
        <v>1215</v>
      </c>
      <c r="P131" s="415">
        <v>46022</v>
      </c>
      <c r="Q131" s="436"/>
      <c r="R131" s="415">
        <v>43101</v>
      </c>
      <c r="S131" s="415">
        <v>41344</v>
      </c>
      <c r="T131" s="430" t="s">
        <v>1288</v>
      </c>
      <c r="U131" s="416">
        <v>204236579</v>
      </c>
      <c r="V131" s="431">
        <v>2020</v>
      </c>
      <c r="W131" s="416">
        <v>214576055.81187499</v>
      </c>
      <c r="X131" s="416">
        <v>204236579</v>
      </c>
      <c r="Z131" s="416">
        <v>0</v>
      </c>
      <c r="AB131" s="430" t="s">
        <v>1568</v>
      </c>
      <c r="AC131" s="430">
        <v>640500</v>
      </c>
      <c r="AD131" s="430" t="s">
        <v>2141</v>
      </c>
      <c r="AE131" s="430">
        <v>640183</v>
      </c>
      <c r="AF131" s="430" t="s">
        <v>2159</v>
      </c>
      <c r="AG131" s="430" t="s">
        <v>2160</v>
      </c>
      <c r="AH131" s="250">
        <v>345</v>
      </c>
      <c r="AI131" s="250">
        <v>100.7</v>
      </c>
      <c r="AM131" s="250" t="s">
        <v>1840</v>
      </c>
      <c r="AN131" s="250" t="s">
        <v>1840</v>
      </c>
    </row>
    <row r="132" spans="2:40" hidden="1">
      <c r="B132" s="250">
        <v>200220</v>
      </c>
      <c r="C132" s="250">
        <v>30375</v>
      </c>
      <c r="D132" s="250">
        <v>50444</v>
      </c>
      <c r="K132" s="250">
        <v>0</v>
      </c>
      <c r="L132" s="250" t="s">
        <v>1905</v>
      </c>
      <c r="M132" s="250" t="s">
        <v>2157</v>
      </c>
      <c r="N132" s="250" t="s">
        <v>2161</v>
      </c>
      <c r="O132" s="250" t="s">
        <v>1215</v>
      </c>
      <c r="P132" s="415">
        <v>46022</v>
      </c>
      <c r="Q132" s="436"/>
      <c r="R132" s="415">
        <v>43101</v>
      </c>
      <c r="S132" s="415">
        <v>41344</v>
      </c>
      <c r="T132" s="430" t="s">
        <v>1288</v>
      </c>
      <c r="U132" s="416">
        <v>13692681</v>
      </c>
      <c r="V132" s="431">
        <v>2020</v>
      </c>
      <c r="W132" s="416">
        <v>14385872.975625001</v>
      </c>
      <c r="X132" s="416">
        <v>13692681</v>
      </c>
      <c r="Z132" s="416">
        <v>0</v>
      </c>
      <c r="AB132" s="430" t="s">
        <v>1568</v>
      </c>
      <c r="AC132" s="430">
        <v>640500</v>
      </c>
      <c r="AD132" s="430" t="s">
        <v>2141</v>
      </c>
      <c r="AG132" s="430" t="s">
        <v>2162</v>
      </c>
      <c r="AH132" s="250">
        <v>345</v>
      </c>
      <c r="AM132" s="250" t="s">
        <v>1840</v>
      </c>
      <c r="AN132" s="250" t="s">
        <v>1840</v>
      </c>
    </row>
    <row r="133" spans="2:40" hidden="1">
      <c r="B133" s="250">
        <v>200220</v>
      </c>
      <c r="C133" s="250">
        <v>30375</v>
      </c>
      <c r="D133" s="250">
        <v>50445</v>
      </c>
      <c r="K133" s="250">
        <v>0</v>
      </c>
      <c r="L133" s="250" t="s">
        <v>1905</v>
      </c>
      <c r="M133" s="250" t="s">
        <v>2157</v>
      </c>
      <c r="N133" s="250" t="s">
        <v>2163</v>
      </c>
      <c r="O133" s="250" t="s">
        <v>1215</v>
      </c>
      <c r="P133" s="415">
        <v>46022</v>
      </c>
      <c r="Q133" s="436"/>
      <c r="R133" s="415">
        <v>43101</v>
      </c>
      <c r="S133" s="415">
        <v>41344</v>
      </c>
      <c r="T133" s="430" t="s">
        <v>1288</v>
      </c>
      <c r="U133" s="416">
        <v>232903698</v>
      </c>
      <c r="V133" s="431">
        <v>2020</v>
      </c>
      <c r="W133" s="416">
        <v>244694447.71125001</v>
      </c>
      <c r="X133" s="416">
        <v>232903698</v>
      </c>
      <c r="Z133" s="416">
        <v>0</v>
      </c>
      <c r="AB133" s="430" t="s">
        <v>1568</v>
      </c>
      <c r="AC133" s="430">
        <v>640500</v>
      </c>
      <c r="AD133" s="430" t="s">
        <v>2141</v>
      </c>
      <c r="AE133" s="430">
        <v>640503</v>
      </c>
      <c r="AF133" s="430" t="s">
        <v>1982</v>
      </c>
      <c r="AG133" s="430" t="s">
        <v>2164</v>
      </c>
      <c r="AH133" s="250">
        <v>345</v>
      </c>
      <c r="AI133" s="250">
        <v>124.3</v>
      </c>
      <c r="AM133" s="250" t="s">
        <v>1840</v>
      </c>
      <c r="AN133" s="250" t="s">
        <v>1840</v>
      </c>
    </row>
    <row r="134" spans="2:40" hidden="1">
      <c r="B134" s="250">
        <v>210618</v>
      </c>
      <c r="C134" s="250">
        <v>30375</v>
      </c>
      <c r="D134" s="250">
        <v>50446</v>
      </c>
      <c r="K134" s="250">
        <v>0</v>
      </c>
      <c r="L134" s="250" t="s">
        <v>1905</v>
      </c>
      <c r="M134" s="250" t="s">
        <v>2157</v>
      </c>
      <c r="N134" s="250" t="s">
        <v>2165</v>
      </c>
      <c r="O134" s="250" t="s">
        <v>1215</v>
      </c>
      <c r="P134" s="415">
        <v>46022</v>
      </c>
      <c r="Q134" s="436"/>
      <c r="R134" s="415">
        <v>43101</v>
      </c>
      <c r="S134" s="415">
        <v>44504</v>
      </c>
      <c r="T134" s="430" t="s">
        <v>1288</v>
      </c>
      <c r="U134" s="416">
        <v>577000</v>
      </c>
      <c r="V134" s="431">
        <v>2021</v>
      </c>
      <c r="W134" s="416">
        <v>591425</v>
      </c>
      <c r="X134" s="416">
        <v>577000</v>
      </c>
      <c r="Z134" s="416">
        <v>0</v>
      </c>
      <c r="AB134" s="430" t="s">
        <v>1568</v>
      </c>
      <c r="AC134" s="430">
        <v>640503</v>
      </c>
      <c r="AD134" s="430" t="s">
        <v>1982</v>
      </c>
      <c r="AG134" s="430" t="s">
        <v>2166</v>
      </c>
      <c r="AH134" s="250">
        <v>345</v>
      </c>
      <c r="AM134" s="250" t="s">
        <v>1840</v>
      </c>
      <c r="AN134" s="250" t="s">
        <v>1840</v>
      </c>
    </row>
    <row r="135" spans="2:40" hidden="1">
      <c r="B135" s="250">
        <v>200200</v>
      </c>
      <c r="C135" s="250">
        <v>30491</v>
      </c>
      <c r="D135" s="250">
        <v>50600</v>
      </c>
      <c r="K135" s="250">
        <v>0</v>
      </c>
      <c r="L135" s="250" t="s">
        <v>1834</v>
      </c>
      <c r="M135" s="250" t="s">
        <v>2167</v>
      </c>
      <c r="N135" s="250" t="s">
        <v>2168</v>
      </c>
      <c r="O135" s="250" t="s">
        <v>1215</v>
      </c>
      <c r="P135" s="415">
        <v>42795</v>
      </c>
      <c r="Q135" s="436"/>
      <c r="R135" s="415">
        <v>41275</v>
      </c>
      <c r="S135" s="415">
        <v>41334</v>
      </c>
      <c r="T135" s="430" t="s">
        <v>2169</v>
      </c>
      <c r="U135" s="416">
        <v>237000</v>
      </c>
      <c r="V135" s="431">
        <v>2013</v>
      </c>
      <c r="W135" s="416">
        <v>261603.65492999999</v>
      </c>
      <c r="X135" s="416">
        <v>735000</v>
      </c>
      <c r="AA135" s="250" t="s">
        <v>1582</v>
      </c>
      <c r="AB135" s="430" t="s">
        <v>563</v>
      </c>
      <c r="AC135" s="430">
        <v>520937</v>
      </c>
      <c r="AD135" s="430" t="s">
        <v>2170</v>
      </c>
      <c r="AG135" s="430" t="s">
        <v>2171</v>
      </c>
      <c r="AH135" s="250">
        <v>69</v>
      </c>
      <c r="AL135" s="250" t="s">
        <v>1564</v>
      </c>
    </row>
    <row r="136" spans="2:40" hidden="1">
      <c r="B136" s="250">
        <v>200234</v>
      </c>
      <c r="C136" s="250">
        <v>30503</v>
      </c>
      <c r="D136" s="250">
        <v>50628</v>
      </c>
      <c r="K136" s="250">
        <v>0</v>
      </c>
      <c r="L136" s="250" t="s">
        <v>1834</v>
      </c>
      <c r="M136" s="250" t="s">
        <v>2172</v>
      </c>
      <c r="N136" s="250" t="s">
        <v>2173</v>
      </c>
      <c r="O136" s="250" t="s">
        <v>1215</v>
      </c>
      <c r="P136" s="415">
        <v>42795</v>
      </c>
      <c r="Q136" s="436"/>
      <c r="R136" s="415">
        <v>42887</v>
      </c>
      <c r="S136" s="415">
        <v>41575</v>
      </c>
      <c r="T136" s="430" t="s">
        <v>2174</v>
      </c>
      <c r="U136" s="416">
        <v>185004</v>
      </c>
      <c r="V136" s="431">
        <v>2013</v>
      </c>
      <c r="W136" s="416">
        <v>204209.799902</v>
      </c>
      <c r="X136" s="416">
        <v>0</v>
      </c>
      <c r="AA136" s="250" t="s">
        <v>1582</v>
      </c>
      <c r="AB136" s="430" t="s">
        <v>563</v>
      </c>
      <c r="AC136" s="430">
        <v>520937</v>
      </c>
      <c r="AD136" s="430" t="s">
        <v>2170</v>
      </c>
      <c r="AG136" s="430" t="s">
        <v>2175</v>
      </c>
      <c r="AH136" s="250">
        <v>69</v>
      </c>
      <c r="AL136" s="250" t="s">
        <v>1564</v>
      </c>
    </row>
    <row r="137" spans="2:40" hidden="1">
      <c r="B137" s="250">
        <v>200245</v>
      </c>
      <c r="C137" s="250">
        <v>30563</v>
      </c>
      <c r="D137" s="250">
        <v>50702</v>
      </c>
      <c r="K137" s="250">
        <v>0</v>
      </c>
      <c r="L137" s="250" t="s">
        <v>1834</v>
      </c>
      <c r="M137" s="250" t="s">
        <v>2176</v>
      </c>
      <c r="N137" s="250" t="s">
        <v>2177</v>
      </c>
      <c r="O137" s="250" t="s">
        <v>1215</v>
      </c>
      <c r="P137" s="415">
        <v>42887</v>
      </c>
      <c r="Q137" s="436"/>
      <c r="R137" s="415">
        <v>42887</v>
      </c>
      <c r="S137" s="415">
        <v>41689</v>
      </c>
      <c r="T137" s="430" t="s">
        <v>564</v>
      </c>
      <c r="U137" s="416">
        <v>504000</v>
      </c>
      <c r="V137" s="431">
        <v>2014</v>
      </c>
      <c r="W137" s="416">
        <v>542752.87248000002</v>
      </c>
      <c r="X137" s="416">
        <v>504000</v>
      </c>
      <c r="AA137" s="250" t="s">
        <v>1582</v>
      </c>
      <c r="AB137" s="430" t="s">
        <v>563</v>
      </c>
      <c r="AC137" s="430">
        <v>520204</v>
      </c>
      <c r="AD137" s="430" t="s">
        <v>2178</v>
      </c>
      <c r="AG137" s="430" t="s">
        <v>2179</v>
      </c>
      <c r="AH137" s="250">
        <v>138</v>
      </c>
      <c r="AM137" s="250" t="s">
        <v>1564</v>
      </c>
    </row>
    <row r="138" spans="2:40" hidden="1">
      <c r="B138" s="250">
        <v>200397</v>
      </c>
      <c r="C138" s="250">
        <v>31002</v>
      </c>
      <c r="D138" s="250">
        <v>51445</v>
      </c>
      <c r="K138" s="250">
        <v>0</v>
      </c>
      <c r="L138" s="250" t="s">
        <v>1834</v>
      </c>
      <c r="M138" s="250" t="s">
        <v>2180</v>
      </c>
      <c r="N138" s="250" t="s">
        <v>2181</v>
      </c>
      <c r="O138" s="250" t="s">
        <v>1215</v>
      </c>
      <c r="P138" s="415">
        <v>44317</v>
      </c>
      <c r="Q138" s="436"/>
      <c r="R138" s="415">
        <v>42887</v>
      </c>
      <c r="S138" s="415">
        <v>42507</v>
      </c>
      <c r="T138" s="430" t="s">
        <v>1216</v>
      </c>
      <c r="U138" s="416">
        <v>6000000</v>
      </c>
      <c r="V138" s="431">
        <v>2016</v>
      </c>
      <c r="W138" s="416">
        <v>6788449.2599999998</v>
      </c>
      <c r="X138" s="416">
        <v>7710000</v>
      </c>
      <c r="AB138" s="430" t="s">
        <v>1568</v>
      </c>
      <c r="AC138" s="430">
        <v>515442</v>
      </c>
      <c r="AD138" s="430" t="s">
        <v>2182</v>
      </c>
      <c r="AE138" s="430">
        <v>520994</v>
      </c>
      <c r="AF138" s="430" t="s">
        <v>2183</v>
      </c>
      <c r="AG138" s="430" t="s">
        <v>2184</v>
      </c>
      <c r="AH138" s="250">
        <v>138</v>
      </c>
      <c r="AM138" s="250" t="s">
        <v>1840</v>
      </c>
      <c r="AN138" s="250" t="s">
        <v>1840</v>
      </c>
    </row>
    <row r="139" spans="2:40" hidden="1">
      <c r="B139" s="250">
        <v>200397</v>
      </c>
      <c r="C139" s="250">
        <v>31065</v>
      </c>
      <c r="D139" s="250">
        <v>51484</v>
      </c>
      <c r="K139" s="250">
        <v>0</v>
      </c>
      <c r="L139" s="250" t="s">
        <v>1834</v>
      </c>
      <c r="M139" s="250" t="s">
        <v>2185</v>
      </c>
      <c r="N139" s="250" t="s">
        <v>2186</v>
      </c>
      <c r="O139" s="250" t="s">
        <v>1215</v>
      </c>
      <c r="P139" s="415">
        <v>45077</v>
      </c>
      <c r="Q139" s="436"/>
      <c r="R139" s="415">
        <v>42887</v>
      </c>
      <c r="S139" s="415">
        <v>42507</v>
      </c>
      <c r="T139" s="430" t="s">
        <v>1216</v>
      </c>
      <c r="U139" s="416">
        <v>4000000</v>
      </c>
      <c r="V139" s="431">
        <v>2016</v>
      </c>
      <c r="W139" s="416">
        <v>4638773.68</v>
      </c>
      <c r="X139" s="416">
        <v>4000000</v>
      </c>
      <c r="Z139" s="416">
        <v>0</v>
      </c>
      <c r="AB139" s="430" t="s">
        <v>1568</v>
      </c>
      <c r="AC139" s="430">
        <v>520855</v>
      </c>
      <c r="AD139" s="430" t="s">
        <v>2187</v>
      </c>
      <c r="AG139" s="430" t="s">
        <v>2188</v>
      </c>
      <c r="AH139" s="250">
        <v>138</v>
      </c>
    </row>
    <row r="140" spans="2:40" hidden="1">
      <c r="B140" s="250">
        <v>200390</v>
      </c>
      <c r="C140" s="250">
        <v>31025</v>
      </c>
      <c r="D140" s="250">
        <v>51487</v>
      </c>
      <c r="K140" s="250">
        <v>0</v>
      </c>
      <c r="L140" s="250" t="s">
        <v>1881</v>
      </c>
      <c r="M140" s="250" t="s">
        <v>2189</v>
      </c>
      <c r="N140" s="250" t="s">
        <v>2190</v>
      </c>
      <c r="O140" s="250" t="s">
        <v>1215</v>
      </c>
      <c r="P140" s="420"/>
      <c r="Q140" s="436"/>
      <c r="R140" s="415">
        <v>42887</v>
      </c>
      <c r="S140" s="415">
        <v>42507</v>
      </c>
      <c r="T140" s="430" t="s">
        <v>1216</v>
      </c>
      <c r="U140" s="416">
        <v>2266000</v>
      </c>
      <c r="V140" s="431">
        <v>2016</v>
      </c>
      <c r="W140" s="416">
        <v>2627865.2897199998</v>
      </c>
      <c r="X140" s="416">
        <v>2266000</v>
      </c>
      <c r="Z140" s="416">
        <v>0</v>
      </c>
      <c r="AB140" s="430" t="s">
        <v>563</v>
      </c>
      <c r="AC140" s="430">
        <v>505550</v>
      </c>
      <c r="AD140" s="430" t="s">
        <v>2191</v>
      </c>
      <c r="AG140" s="430" t="s">
        <v>2192</v>
      </c>
      <c r="AH140" s="250">
        <v>161</v>
      </c>
      <c r="AM140" s="250" t="s">
        <v>1840</v>
      </c>
      <c r="AN140" s="250" t="s">
        <v>1840</v>
      </c>
    </row>
    <row r="141" spans="2:40" hidden="1">
      <c r="B141" s="250">
        <v>200397</v>
      </c>
      <c r="C141" s="250">
        <v>31041</v>
      </c>
      <c r="D141" s="250">
        <v>51526</v>
      </c>
      <c r="K141" s="250">
        <v>0</v>
      </c>
      <c r="L141" s="250" t="s">
        <v>1834</v>
      </c>
      <c r="M141" s="250" t="s">
        <v>2193</v>
      </c>
      <c r="N141" s="250" t="s">
        <v>2194</v>
      </c>
      <c r="O141" s="250" t="s">
        <v>1215</v>
      </c>
      <c r="P141" s="415">
        <v>44652</v>
      </c>
      <c r="Q141" s="436"/>
      <c r="R141" s="415">
        <v>42887</v>
      </c>
      <c r="S141" s="415">
        <v>42507</v>
      </c>
      <c r="T141" s="430" t="s">
        <v>1216</v>
      </c>
      <c r="U141" s="416">
        <v>550000</v>
      </c>
      <c r="V141" s="431">
        <v>2016</v>
      </c>
      <c r="W141" s="416">
        <v>637831.38100000005</v>
      </c>
      <c r="X141" s="416">
        <v>600000</v>
      </c>
      <c r="Z141" s="416">
        <v>0</v>
      </c>
      <c r="AB141" s="430" t="s">
        <v>1568</v>
      </c>
      <c r="AC141" s="430">
        <v>520203</v>
      </c>
      <c r="AG141" s="430" t="s">
        <v>2195</v>
      </c>
      <c r="AH141" s="250">
        <v>138</v>
      </c>
    </row>
    <row r="142" spans="2:40" hidden="1">
      <c r="B142" s="250">
        <v>200397</v>
      </c>
      <c r="C142" s="250">
        <v>31041</v>
      </c>
      <c r="D142" s="250">
        <v>51527</v>
      </c>
      <c r="K142" s="250">
        <v>0</v>
      </c>
      <c r="L142" s="250" t="s">
        <v>1834</v>
      </c>
      <c r="M142" s="250" t="s">
        <v>2193</v>
      </c>
      <c r="N142" s="250" t="s">
        <v>2196</v>
      </c>
      <c r="O142" s="250" t="s">
        <v>1215</v>
      </c>
      <c r="P142" s="415">
        <v>44652</v>
      </c>
      <c r="Q142" s="436"/>
      <c r="R142" s="415">
        <v>42887</v>
      </c>
      <c r="S142" s="415">
        <v>42507</v>
      </c>
      <c r="T142" s="430" t="s">
        <v>1216</v>
      </c>
      <c r="U142" s="416">
        <v>3000000</v>
      </c>
      <c r="V142" s="431">
        <v>2016</v>
      </c>
      <c r="W142" s="416">
        <v>3479080.26</v>
      </c>
      <c r="X142" s="416">
        <v>3600000</v>
      </c>
      <c r="Z142" s="416">
        <v>0</v>
      </c>
      <c r="AB142" s="430" t="s">
        <v>1568</v>
      </c>
      <c r="AE142" s="430">
        <v>520938</v>
      </c>
      <c r="AF142" s="430" t="s">
        <v>2197</v>
      </c>
      <c r="AG142" s="430" t="s">
        <v>2198</v>
      </c>
      <c r="AH142" s="250" t="s">
        <v>2199</v>
      </c>
    </row>
    <row r="143" spans="2:40" hidden="1">
      <c r="B143" s="250">
        <v>200419</v>
      </c>
      <c r="C143" s="250">
        <v>31042</v>
      </c>
      <c r="D143" s="250">
        <v>51531</v>
      </c>
      <c r="K143" s="250">
        <v>0</v>
      </c>
      <c r="L143" s="250" t="s">
        <v>1834</v>
      </c>
      <c r="M143" s="250" t="s">
        <v>2200</v>
      </c>
      <c r="N143" s="250" t="s">
        <v>2201</v>
      </c>
      <c r="O143" s="250" t="s">
        <v>1215</v>
      </c>
      <c r="P143" s="415">
        <v>46387</v>
      </c>
      <c r="Q143" s="436"/>
      <c r="R143" s="415">
        <v>42887</v>
      </c>
      <c r="S143" s="415">
        <v>42731</v>
      </c>
      <c r="T143" s="430" t="s">
        <v>1216</v>
      </c>
      <c r="U143" s="416">
        <v>1400000</v>
      </c>
      <c r="V143" s="431">
        <v>2017</v>
      </c>
      <c r="W143" s="416">
        <v>1583971.4939999999</v>
      </c>
      <c r="X143" s="416">
        <v>5700000</v>
      </c>
      <c r="Z143" s="416">
        <v>0</v>
      </c>
      <c r="AB143" s="430" t="s">
        <v>1568</v>
      </c>
      <c r="AC143" s="430">
        <v>520999</v>
      </c>
      <c r="AD143" s="430" t="s">
        <v>1947</v>
      </c>
      <c r="AG143" s="430" t="s">
        <v>2202</v>
      </c>
      <c r="AH143" s="250">
        <v>138</v>
      </c>
      <c r="AI143" s="250">
        <v>2</v>
      </c>
      <c r="AM143" s="250" t="s">
        <v>1840</v>
      </c>
      <c r="AN143" s="250" t="s">
        <v>1840</v>
      </c>
    </row>
    <row r="144" spans="2:40" hidden="1">
      <c r="B144" s="250">
        <v>200420</v>
      </c>
      <c r="C144" s="250">
        <v>31063</v>
      </c>
      <c r="D144" s="250">
        <v>51567</v>
      </c>
      <c r="K144" s="250">
        <v>0</v>
      </c>
      <c r="L144" s="250" t="s">
        <v>2027</v>
      </c>
      <c r="M144" s="250" t="s">
        <v>2203</v>
      </c>
      <c r="N144" s="250" t="s">
        <v>2204</v>
      </c>
      <c r="O144" s="250" t="s">
        <v>1215</v>
      </c>
      <c r="P144" s="415">
        <v>44348</v>
      </c>
      <c r="Q144" s="436"/>
      <c r="R144" s="415">
        <v>44348</v>
      </c>
      <c r="S144" s="415">
        <v>42747</v>
      </c>
      <c r="T144" s="430" t="s">
        <v>2205</v>
      </c>
      <c r="U144" s="416">
        <v>767347</v>
      </c>
      <c r="V144" s="431">
        <v>2017</v>
      </c>
      <c r="W144" s="416">
        <v>847007.50970299996</v>
      </c>
      <c r="X144" s="416">
        <v>0</v>
      </c>
      <c r="Z144" s="416">
        <v>0</v>
      </c>
      <c r="AB144" s="430" t="s">
        <v>1563</v>
      </c>
      <c r="AC144" s="430">
        <v>528160</v>
      </c>
      <c r="AD144" s="430" t="s">
        <v>2206</v>
      </c>
      <c r="AE144" s="430">
        <v>528178</v>
      </c>
      <c r="AF144" s="430" t="s">
        <v>2207</v>
      </c>
      <c r="AG144" s="430" t="s">
        <v>2208</v>
      </c>
      <c r="AH144" s="250">
        <v>115</v>
      </c>
      <c r="AJ144" s="250">
        <v>0.03</v>
      </c>
      <c r="AM144" s="250" t="s">
        <v>1840</v>
      </c>
      <c r="AN144" s="250" t="s">
        <v>1840</v>
      </c>
    </row>
    <row r="145" spans="2:40" hidden="1">
      <c r="B145" s="250">
        <v>200455</v>
      </c>
      <c r="C145" s="250">
        <v>41198</v>
      </c>
      <c r="D145" s="250">
        <v>61852</v>
      </c>
      <c r="K145" s="250">
        <v>0</v>
      </c>
      <c r="L145" s="250" t="s">
        <v>2027</v>
      </c>
      <c r="M145" s="250" t="s">
        <v>2209</v>
      </c>
      <c r="N145" s="250" t="s">
        <v>2210</v>
      </c>
      <c r="O145" s="250" t="s">
        <v>1215</v>
      </c>
      <c r="P145" s="415">
        <v>43465</v>
      </c>
      <c r="Q145" s="436"/>
      <c r="R145" s="415">
        <v>43252</v>
      </c>
      <c r="S145" s="415">
        <v>42867</v>
      </c>
      <c r="T145" s="430" t="s">
        <v>1359</v>
      </c>
      <c r="U145" s="416">
        <v>98639</v>
      </c>
      <c r="V145" s="431">
        <v>2017</v>
      </c>
      <c r="W145" s="416">
        <v>101104.97500000001</v>
      </c>
      <c r="X145" s="416">
        <v>98639</v>
      </c>
      <c r="Z145" s="416">
        <v>0</v>
      </c>
      <c r="AB145" s="430" t="s">
        <v>1568</v>
      </c>
      <c r="AC145" s="430">
        <v>523090</v>
      </c>
      <c r="AD145" s="430" t="s">
        <v>2211</v>
      </c>
      <c r="AE145" s="430">
        <v>523093</v>
      </c>
      <c r="AF145" s="430" t="s">
        <v>2212</v>
      </c>
      <c r="AG145" s="430" t="s">
        <v>2213</v>
      </c>
      <c r="AH145" s="250">
        <v>115</v>
      </c>
      <c r="AM145" s="250" t="s">
        <v>1840</v>
      </c>
      <c r="AN145" s="250" t="s">
        <v>1840</v>
      </c>
    </row>
    <row r="146" spans="2:40" hidden="1">
      <c r="B146" s="250">
        <v>200455</v>
      </c>
      <c r="C146" s="250">
        <v>41198</v>
      </c>
      <c r="D146" s="250">
        <v>61853</v>
      </c>
      <c r="K146" s="250">
        <v>0</v>
      </c>
      <c r="L146" s="250" t="s">
        <v>2027</v>
      </c>
      <c r="M146" s="250" t="s">
        <v>2209</v>
      </c>
      <c r="N146" s="250" t="s">
        <v>2214</v>
      </c>
      <c r="O146" s="250" t="s">
        <v>1215</v>
      </c>
      <c r="P146" s="415">
        <v>43465</v>
      </c>
      <c r="Q146" s="436"/>
      <c r="R146" s="415">
        <v>43252</v>
      </c>
      <c r="S146" s="415">
        <v>42867</v>
      </c>
      <c r="T146" s="430" t="s">
        <v>1359</v>
      </c>
      <c r="U146" s="416">
        <v>108430</v>
      </c>
      <c r="V146" s="431">
        <v>2017</v>
      </c>
      <c r="W146" s="416">
        <v>111140.75</v>
      </c>
      <c r="X146" s="416">
        <v>108430</v>
      </c>
      <c r="Z146" s="416">
        <v>0</v>
      </c>
      <c r="AB146" s="430" t="s">
        <v>1568</v>
      </c>
      <c r="AC146" s="430">
        <v>523090</v>
      </c>
      <c r="AD146" s="430" t="s">
        <v>2211</v>
      </c>
      <c r="AE146" s="430">
        <v>523093</v>
      </c>
      <c r="AF146" s="430" t="s">
        <v>2212</v>
      </c>
      <c r="AG146" s="430" t="s">
        <v>2215</v>
      </c>
      <c r="AH146" s="250">
        <v>115</v>
      </c>
      <c r="AM146" s="250" t="s">
        <v>1840</v>
      </c>
      <c r="AN146" s="250" t="s">
        <v>1840</v>
      </c>
    </row>
    <row r="147" spans="2:40" hidden="1">
      <c r="B147" s="250">
        <v>200479</v>
      </c>
      <c r="C147" s="250">
        <v>51249</v>
      </c>
      <c r="D147" s="250">
        <v>71954</v>
      </c>
      <c r="K147" s="250">
        <v>0</v>
      </c>
      <c r="L147" s="250" t="s">
        <v>2216</v>
      </c>
      <c r="M147" s="250" t="s">
        <v>2217</v>
      </c>
      <c r="N147" s="250" t="s">
        <v>2218</v>
      </c>
      <c r="O147" s="250" t="s">
        <v>1215</v>
      </c>
      <c r="P147" s="415">
        <v>44196</v>
      </c>
      <c r="Q147" s="436"/>
      <c r="R147" s="415">
        <v>44348</v>
      </c>
      <c r="S147" s="415">
        <v>43158</v>
      </c>
      <c r="T147" s="430" t="s">
        <v>2219</v>
      </c>
      <c r="U147" s="416">
        <v>3600000</v>
      </c>
      <c r="V147" s="431">
        <v>2018</v>
      </c>
      <c r="W147" s="416">
        <v>3782250</v>
      </c>
      <c r="X147" s="416">
        <v>5066520</v>
      </c>
      <c r="Z147" s="416">
        <v>0</v>
      </c>
      <c r="AB147" s="430" t="s">
        <v>1563</v>
      </c>
      <c r="AG147" s="430" t="s">
        <v>2220</v>
      </c>
      <c r="AJ147" s="250">
        <v>4</v>
      </c>
      <c r="AM147" s="250" t="s">
        <v>1840</v>
      </c>
      <c r="AN147" s="250" t="s">
        <v>1840</v>
      </c>
    </row>
    <row r="148" spans="2:40" hidden="1">
      <c r="B148" s="250">
        <v>200466</v>
      </c>
      <c r="C148" s="250">
        <v>51249</v>
      </c>
      <c r="D148" s="250">
        <v>71955</v>
      </c>
      <c r="K148" s="250">
        <v>0</v>
      </c>
      <c r="L148" s="250" t="s">
        <v>1869</v>
      </c>
      <c r="M148" s="250" t="s">
        <v>2217</v>
      </c>
      <c r="N148" s="250" t="s">
        <v>2221</v>
      </c>
      <c r="O148" s="250" t="s">
        <v>1215</v>
      </c>
      <c r="P148" s="415">
        <v>44298</v>
      </c>
      <c r="Q148" s="436"/>
      <c r="R148" s="415">
        <v>44348</v>
      </c>
      <c r="S148" s="415">
        <v>42999</v>
      </c>
      <c r="T148" s="430" t="s">
        <v>2222</v>
      </c>
      <c r="U148" s="416">
        <v>7831427</v>
      </c>
      <c r="V148" s="431">
        <v>2017</v>
      </c>
      <c r="W148" s="416">
        <v>8644430.0696939994</v>
      </c>
      <c r="X148" s="416">
        <v>5156586</v>
      </c>
      <c r="Z148" s="416">
        <v>5156585</v>
      </c>
      <c r="AA148" s="250" t="s">
        <v>1706</v>
      </c>
      <c r="AB148" s="430" t="s">
        <v>1707</v>
      </c>
      <c r="AG148" s="430" t="s">
        <v>2223</v>
      </c>
      <c r="AH148" s="250">
        <v>69</v>
      </c>
      <c r="AJ148" s="250">
        <v>5.0999999999999996</v>
      </c>
      <c r="AL148" s="250" t="s">
        <v>1564</v>
      </c>
      <c r="AM148" s="250" t="s">
        <v>1564</v>
      </c>
      <c r="AN148" s="250" t="s">
        <v>1564</v>
      </c>
    </row>
    <row r="149" spans="2:40" hidden="1">
      <c r="B149" s="250">
        <v>210536</v>
      </c>
      <c r="C149" s="250">
        <v>41199</v>
      </c>
      <c r="D149" s="250">
        <v>71960</v>
      </c>
      <c r="K149" s="250">
        <v>0</v>
      </c>
      <c r="L149" s="250" t="s">
        <v>2027</v>
      </c>
      <c r="M149" s="250" t="s">
        <v>2224</v>
      </c>
      <c r="N149" s="250" t="s">
        <v>2225</v>
      </c>
      <c r="O149" s="250" t="s">
        <v>1215</v>
      </c>
      <c r="P149" s="415">
        <v>44490</v>
      </c>
      <c r="Q149" s="436"/>
      <c r="R149" s="415">
        <v>43252</v>
      </c>
      <c r="S149" s="415">
        <v>43767</v>
      </c>
      <c r="T149" s="430" t="s">
        <v>1359</v>
      </c>
      <c r="U149" s="416">
        <v>9037903</v>
      </c>
      <c r="V149" s="431">
        <v>2017</v>
      </c>
      <c r="W149" s="416">
        <v>9976153.8299700003</v>
      </c>
      <c r="X149" s="416">
        <v>1338161</v>
      </c>
      <c r="Z149" s="416">
        <v>0</v>
      </c>
      <c r="AB149" s="430" t="s">
        <v>1568</v>
      </c>
      <c r="AC149" s="430">
        <v>523308</v>
      </c>
      <c r="AD149" s="430" t="s">
        <v>2226</v>
      </c>
      <c r="AE149" s="430">
        <v>523256</v>
      </c>
      <c r="AF149" s="430" t="s">
        <v>2227</v>
      </c>
      <c r="AG149" s="430" t="s">
        <v>2228</v>
      </c>
      <c r="AH149" s="250">
        <v>115</v>
      </c>
      <c r="AI149" s="250">
        <v>10.25</v>
      </c>
    </row>
    <row r="150" spans="2:40" hidden="1">
      <c r="B150" s="250">
        <v>200477</v>
      </c>
      <c r="C150" s="250">
        <v>51254</v>
      </c>
      <c r="D150" s="250">
        <v>71963</v>
      </c>
      <c r="K150" s="250">
        <v>0</v>
      </c>
      <c r="L150" s="250" t="s">
        <v>1905</v>
      </c>
      <c r="M150" s="250" t="s">
        <v>2229</v>
      </c>
      <c r="N150" s="250" t="s">
        <v>2230</v>
      </c>
      <c r="O150" s="250" t="s">
        <v>1215</v>
      </c>
      <c r="P150" s="415">
        <v>45078</v>
      </c>
      <c r="Q150" s="436"/>
      <c r="R150" s="415">
        <v>44166</v>
      </c>
      <c r="S150" s="415">
        <v>43152</v>
      </c>
      <c r="T150" s="430" t="s">
        <v>2231</v>
      </c>
      <c r="U150" s="416">
        <v>12692888</v>
      </c>
      <c r="V150" s="431">
        <v>2018</v>
      </c>
      <c r="W150" s="416">
        <v>14010573.385725999</v>
      </c>
      <c r="X150" s="416">
        <v>20297796</v>
      </c>
      <c r="Z150" s="416">
        <v>0</v>
      </c>
      <c r="AB150" s="430" t="s">
        <v>1568</v>
      </c>
      <c r="AG150" s="430" t="s">
        <v>2232</v>
      </c>
      <c r="AH150" s="250">
        <v>345</v>
      </c>
      <c r="AI150" s="250">
        <v>0.2</v>
      </c>
      <c r="AM150" s="250" t="s">
        <v>1840</v>
      </c>
      <c r="AN150" s="250" t="s">
        <v>1840</v>
      </c>
    </row>
    <row r="151" spans="2:40" hidden="1">
      <c r="B151" s="250">
        <v>200477</v>
      </c>
      <c r="C151" s="250">
        <v>51254</v>
      </c>
      <c r="D151" s="250">
        <v>71964</v>
      </c>
      <c r="K151" s="250">
        <v>0</v>
      </c>
      <c r="L151" s="250" t="s">
        <v>1905</v>
      </c>
      <c r="M151" s="250" t="s">
        <v>2229</v>
      </c>
      <c r="N151" s="250" t="s">
        <v>2233</v>
      </c>
      <c r="O151" s="250" t="s">
        <v>1215</v>
      </c>
      <c r="P151" s="415">
        <v>45078</v>
      </c>
      <c r="Q151" s="436"/>
      <c r="R151" s="415">
        <v>44166</v>
      </c>
      <c r="S151" s="415">
        <v>43152</v>
      </c>
      <c r="T151" s="430" t="s">
        <v>2231</v>
      </c>
      <c r="U151" s="416">
        <v>5179657</v>
      </c>
      <c r="V151" s="431">
        <v>2018</v>
      </c>
      <c r="W151" s="416">
        <v>5717372.1623790003</v>
      </c>
      <c r="X151" s="416">
        <v>5468352</v>
      </c>
      <c r="Z151" s="416">
        <v>0</v>
      </c>
      <c r="AB151" s="430" t="s">
        <v>1568</v>
      </c>
      <c r="AG151" s="430" t="s">
        <v>2234</v>
      </c>
      <c r="AH151" s="250" t="s">
        <v>2144</v>
      </c>
      <c r="AM151" s="250" t="s">
        <v>1840</v>
      </c>
      <c r="AN151" s="250" t="s">
        <v>1840</v>
      </c>
    </row>
    <row r="152" spans="2:40" hidden="1">
      <c r="B152" s="250">
        <v>200477</v>
      </c>
      <c r="C152" s="250">
        <v>51254</v>
      </c>
      <c r="D152" s="250">
        <v>71965</v>
      </c>
      <c r="K152" s="250">
        <v>0</v>
      </c>
      <c r="L152" s="250" t="s">
        <v>1905</v>
      </c>
      <c r="M152" s="250" t="s">
        <v>2229</v>
      </c>
      <c r="N152" s="250" t="s">
        <v>2235</v>
      </c>
      <c r="O152" s="250" t="s">
        <v>1215</v>
      </c>
      <c r="P152" s="415">
        <v>45078</v>
      </c>
      <c r="Q152" s="436"/>
      <c r="R152" s="415">
        <v>44166</v>
      </c>
      <c r="S152" s="415">
        <v>43152</v>
      </c>
      <c r="T152" s="430" t="s">
        <v>2231</v>
      </c>
      <c r="U152" s="416">
        <v>5179657</v>
      </c>
      <c r="V152" s="431">
        <v>2018</v>
      </c>
      <c r="W152" s="416">
        <v>5717372.1623790003</v>
      </c>
      <c r="X152" s="416">
        <v>5468352</v>
      </c>
      <c r="Z152" s="416">
        <v>0</v>
      </c>
      <c r="AB152" s="430" t="s">
        <v>1568</v>
      </c>
      <c r="AG152" s="430" t="s">
        <v>2236</v>
      </c>
      <c r="AH152" s="250" t="s">
        <v>2144</v>
      </c>
      <c r="AM152" s="250" t="s">
        <v>1840</v>
      </c>
      <c r="AN152" s="250" t="s">
        <v>1840</v>
      </c>
    </row>
    <row r="153" spans="2:40" hidden="1">
      <c r="B153" s="250">
        <v>200477</v>
      </c>
      <c r="C153" s="250">
        <v>51254</v>
      </c>
      <c r="D153" s="250">
        <v>71966</v>
      </c>
      <c r="K153" s="250">
        <v>0</v>
      </c>
      <c r="L153" s="250" t="s">
        <v>1905</v>
      </c>
      <c r="M153" s="250" t="s">
        <v>2229</v>
      </c>
      <c r="N153" s="250" t="s">
        <v>2237</v>
      </c>
      <c r="O153" s="250" t="s">
        <v>1215</v>
      </c>
      <c r="P153" s="415">
        <v>45078</v>
      </c>
      <c r="Q153" s="436"/>
      <c r="R153" s="415">
        <v>44166</v>
      </c>
      <c r="S153" s="415">
        <v>43152</v>
      </c>
      <c r="T153" s="430" t="s">
        <v>2231</v>
      </c>
      <c r="U153" s="416">
        <v>11271233</v>
      </c>
      <c r="V153" s="431">
        <v>2018</v>
      </c>
      <c r="W153" s="416">
        <v>12441332.271593001</v>
      </c>
      <c r="X153" s="416">
        <v>15279402</v>
      </c>
      <c r="Z153" s="416">
        <v>0</v>
      </c>
      <c r="AB153" s="430" t="s">
        <v>1568</v>
      </c>
      <c r="AG153" s="430" t="s">
        <v>2238</v>
      </c>
      <c r="AH153" s="250">
        <v>115</v>
      </c>
      <c r="AI153" s="250">
        <v>2.6</v>
      </c>
      <c r="AM153" s="250" t="s">
        <v>1840</v>
      </c>
      <c r="AN153" s="250" t="s">
        <v>1840</v>
      </c>
    </row>
    <row r="154" spans="2:40" hidden="1">
      <c r="B154" s="250">
        <v>200477</v>
      </c>
      <c r="C154" s="250">
        <v>51254</v>
      </c>
      <c r="D154" s="250">
        <v>71967</v>
      </c>
      <c r="K154" s="250">
        <v>0</v>
      </c>
      <c r="L154" s="250" t="s">
        <v>1905</v>
      </c>
      <c r="M154" s="250" t="s">
        <v>2229</v>
      </c>
      <c r="N154" s="250" t="s">
        <v>2239</v>
      </c>
      <c r="O154" s="250" t="s">
        <v>1215</v>
      </c>
      <c r="P154" s="415">
        <v>45078</v>
      </c>
      <c r="Q154" s="436"/>
      <c r="R154" s="415">
        <v>44166</v>
      </c>
      <c r="S154" s="415">
        <v>43152</v>
      </c>
      <c r="T154" s="430" t="s">
        <v>2231</v>
      </c>
      <c r="U154" s="416">
        <v>1273506</v>
      </c>
      <c r="V154" s="431">
        <v>2018</v>
      </c>
      <c r="W154" s="416">
        <v>1405712.3382919999</v>
      </c>
      <c r="X154" s="416">
        <v>1605462</v>
      </c>
      <c r="Z154" s="416">
        <v>0</v>
      </c>
      <c r="AB154" s="430" t="s">
        <v>1568</v>
      </c>
      <c r="AG154" s="430" t="s">
        <v>2240</v>
      </c>
      <c r="AH154" s="250">
        <v>115</v>
      </c>
      <c r="AI154" s="250">
        <v>1</v>
      </c>
      <c r="AM154" s="250" t="s">
        <v>1840</v>
      </c>
      <c r="AN154" s="250" t="s">
        <v>1840</v>
      </c>
    </row>
    <row r="155" spans="2:40" hidden="1">
      <c r="B155" s="250">
        <v>200477</v>
      </c>
      <c r="C155" s="250">
        <v>51254</v>
      </c>
      <c r="D155" s="250">
        <v>71968</v>
      </c>
      <c r="K155" s="250">
        <v>0</v>
      </c>
      <c r="L155" s="250" t="s">
        <v>1905</v>
      </c>
      <c r="M155" s="250" t="s">
        <v>2229</v>
      </c>
      <c r="N155" s="250" t="s">
        <v>2241</v>
      </c>
      <c r="O155" s="250" t="s">
        <v>1215</v>
      </c>
      <c r="P155" s="415">
        <v>45078</v>
      </c>
      <c r="Q155" s="436"/>
      <c r="R155" s="415">
        <v>44166</v>
      </c>
      <c r="S155" s="415">
        <v>43152</v>
      </c>
      <c r="T155" s="430" t="s">
        <v>2231</v>
      </c>
      <c r="U155" s="416">
        <v>3703266</v>
      </c>
      <c r="V155" s="431">
        <v>2018</v>
      </c>
      <c r="W155" s="416">
        <v>4087712.7458990002</v>
      </c>
      <c r="X155" s="416">
        <v>5656017</v>
      </c>
      <c r="Z155" s="416">
        <v>0</v>
      </c>
      <c r="AB155" s="430" t="s">
        <v>1568</v>
      </c>
      <c r="AG155" s="430" t="s">
        <v>2242</v>
      </c>
      <c r="AH155" s="250">
        <v>115</v>
      </c>
      <c r="AM155" s="250" t="s">
        <v>1840</v>
      </c>
      <c r="AN155" s="250" t="s">
        <v>1840</v>
      </c>
    </row>
    <row r="156" spans="2:40" hidden="1">
      <c r="B156" s="250">
        <v>200482</v>
      </c>
      <c r="C156" s="250">
        <v>51280</v>
      </c>
      <c r="D156" s="250">
        <v>72011</v>
      </c>
      <c r="K156" s="250">
        <v>0</v>
      </c>
      <c r="L156" s="250" t="s">
        <v>1834</v>
      </c>
      <c r="M156" s="250" t="s">
        <v>2243</v>
      </c>
      <c r="N156" s="250" t="s">
        <v>2244</v>
      </c>
      <c r="O156" s="250" t="s">
        <v>1215</v>
      </c>
      <c r="P156" s="415">
        <v>44743</v>
      </c>
      <c r="Q156" s="436"/>
      <c r="R156" s="415">
        <v>43617</v>
      </c>
      <c r="S156" s="415">
        <v>43158</v>
      </c>
      <c r="T156" s="430" t="s">
        <v>2245</v>
      </c>
      <c r="U156" s="416">
        <v>500000</v>
      </c>
      <c r="V156" s="431">
        <v>2018</v>
      </c>
      <c r="W156" s="416">
        <v>551906.44499999995</v>
      </c>
      <c r="X156" s="416">
        <v>813590</v>
      </c>
      <c r="Z156" s="416">
        <v>0</v>
      </c>
      <c r="AB156" s="430" t="s">
        <v>1568</v>
      </c>
      <c r="AC156" s="430">
        <v>520881</v>
      </c>
      <c r="AD156" s="430" t="s">
        <v>1891</v>
      </c>
      <c r="AG156" s="430" t="s">
        <v>2246</v>
      </c>
      <c r="AH156" s="250">
        <v>69</v>
      </c>
    </row>
    <row r="157" spans="2:40" hidden="1">
      <c r="B157" s="250">
        <v>200482</v>
      </c>
      <c r="C157" s="250">
        <v>51281</v>
      </c>
      <c r="D157" s="250">
        <v>72012</v>
      </c>
      <c r="K157" s="250">
        <v>0</v>
      </c>
      <c r="L157" s="250" t="s">
        <v>1834</v>
      </c>
      <c r="M157" s="250" t="s">
        <v>2247</v>
      </c>
      <c r="N157" s="250" t="s">
        <v>2248</v>
      </c>
      <c r="O157" s="250" t="s">
        <v>1215</v>
      </c>
      <c r="P157" s="415">
        <v>45139</v>
      </c>
      <c r="Q157" s="436"/>
      <c r="R157" s="415">
        <v>43252</v>
      </c>
      <c r="S157" s="415">
        <v>43158</v>
      </c>
      <c r="T157" s="430" t="s">
        <v>2245</v>
      </c>
      <c r="U157" s="416">
        <v>1000000</v>
      </c>
      <c r="V157" s="431">
        <v>2018</v>
      </c>
      <c r="W157" s="416">
        <v>1103812.8899999999</v>
      </c>
      <c r="X157" s="416">
        <v>1000000</v>
      </c>
      <c r="Z157" s="416">
        <v>0</v>
      </c>
      <c r="AB157" s="430" t="s">
        <v>1568</v>
      </c>
      <c r="AC157" s="430">
        <v>520851</v>
      </c>
      <c r="AD157" s="430" t="s">
        <v>2249</v>
      </c>
      <c r="AG157" s="430" t="s">
        <v>2250</v>
      </c>
      <c r="AH157" s="250">
        <v>69</v>
      </c>
    </row>
    <row r="158" spans="2:40" hidden="1">
      <c r="B158" s="250">
        <v>210483</v>
      </c>
      <c r="C158" s="250">
        <v>51282</v>
      </c>
      <c r="D158" s="250">
        <v>72013</v>
      </c>
      <c r="K158" s="250">
        <v>0</v>
      </c>
      <c r="L158" s="250" t="s">
        <v>1834</v>
      </c>
      <c r="M158" s="250" t="s">
        <v>2251</v>
      </c>
      <c r="N158" s="250" t="s">
        <v>2252</v>
      </c>
      <c r="O158" s="250" t="s">
        <v>1215</v>
      </c>
      <c r="P158" s="415">
        <v>43266</v>
      </c>
      <c r="Q158" s="436"/>
      <c r="R158" s="415">
        <v>43252</v>
      </c>
      <c r="S158" s="415">
        <v>43216</v>
      </c>
      <c r="T158" s="430" t="s">
        <v>2245</v>
      </c>
      <c r="U158" s="416">
        <v>2000000</v>
      </c>
      <c r="V158" s="431">
        <v>2018</v>
      </c>
      <c r="W158" s="416">
        <v>2000000</v>
      </c>
      <c r="X158" s="416">
        <v>2000000</v>
      </c>
      <c r="Z158" s="416">
        <v>0</v>
      </c>
      <c r="AB158" s="430" t="s">
        <v>563</v>
      </c>
      <c r="AG158" s="430" t="s">
        <v>2253</v>
      </c>
      <c r="AH158" s="250">
        <v>138</v>
      </c>
      <c r="AM158" s="250" t="s">
        <v>1840</v>
      </c>
      <c r="AN158" s="250" t="s">
        <v>1840</v>
      </c>
    </row>
    <row r="159" spans="2:40" hidden="1">
      <c r="B159" s="250">
        <v>210483</v>
      </c>
      <c r="C159" s="250">
        <v>51282</v>
      </c>
      <c r="D159" s="250">
        <v>72014</v>
      </c>
      <c r="K159" s="250">
        <v>0</v>
      </c>
      <c r="L159" s="250" t="s">
        <v>1834</v>
      </c>
      <c r="M159" s="250" t="s">
        <v>2251</v>
      </c>
      <c r="N159" s="250" t="s">
        <v>2254</v>
      </c>
      <c r="O159" s="250" t="s">
        <v>1215</v>
      </c>
      <c r="P159" s="415">
        <v>43647</v>
      </c>
      <c r="Q159" s="436"/>
      <c r="R159" s="415">
        <v>43252</v>
      </c>
      <c r="S159" s="415">
        <v>43216</v>
      </c>
      <c r="T159" s="430" t="s">
        <v>2245</v>
      </c>
      <c r="U159" s="416">
        <v>4700000</v>
      </c>
      <c r="V159" s="431">
        <v>2018</v>
      </c>
      <c r="W159" s="416">
        <v>4817500</v>
      </c>
      <c r="X159" s="416">
        <v>4700000</v>
      </c>
      <c r="Z159" s="416">
        <v>0</v>
      </c>
      <c r="AB159" s="430" t="s">
        <v>1568</v>
      </c>
      <c r="AC159" s="430">
        <v>520964</v>
      </c>
      <c r="AD159" s="430" t="s">
        <v>2255</v>
      </c>
      <c r="AG159" s="430" t="s">
        <v>2256</v>
      </c>
      <c r="AH159" s="250">
        <v>138</v>
      </c>
      <c r="AI159" s="250">
        <v>9.4</v>
      </c>
      <c r="AM159" s="250" t="s">
        <v>1840</v>
      </c>
      <c r="AN159" s="250" t="s">
        <v>1840</v>
      </c>
    </row>
    <row r="160" spans="2:40" hidden="1">
      <c r="B160" s="250">
        <v>210483</v>
      </c>
      <c r="C160" s="250">
        <v>51282</v>
      </c>
      <c r="D160" s="250">
        <v>72015</v>
      </c>
      <c r="K160" s="250">
        <v>0</v>
      </c>
      <c r="L160" s="250" t="s">
        <v>1834</v>
      </c>
      <c r="M160" s="250" t="s">
        <v>2251</v>
      </c>
      <c r="N160" s="250" t="s">
        <v>2257</v>
      </c>
      <c r="O160" s="250" t="s">
        <v>1215</v>
      </c>
      <c r="P160" s="415">
        <v>44804</v>
      </c>
      <c r="Q160" s="436"/>
      <c r="R160" s="415">
        <v>43617</v>
      </c>
      <c r="S160" s="415">
        <v>43216</v>
      </c>
      <c r="T160" s="430" t="s">
        <v>2245</v>
      </c>
      <c r="U160" s="416">
        <v>7950000</v>
      </c>
      <c r="V160" s="431">
        <v>2018</v>
      </c>
      <c r="W160" s="416">
        <v>8775312.4755000006</v>
      </c>
      <c r="X160" s="416">
        <v>12428000</v>
      </c>
      <c r="Z160" s="416">
        <v>0</v>
      </c>
      <c r="AB160" s="430" t="s">
        <v>1568</v>
      </c>
      <c r="AC160" s="430">
        <v>520964</v>
      </c>
      <c r="AD160" s="430" t="s">
        <v>2255</v>
      </c>
      <c r="AE160" s="430">
        <v>521090</v>
      </c>
      <c r="AF160" s="430" t="s">
        <v>2258</v>
      </c>
      <c r="AG160" s="430" t="s">
        <v>2259</v>
      </c>
      <c r="AH160" s="250">
        <v>138</v>
      </c>
      <c r="AJ160" s="250">
        <v>7.9</v>
      </c>
      <c r="AK160" s="250">
        <v>7.9</v>
      </c>
      <c r="AM160" s="250" t="s">
        <v>1840</v>
      </c>
      <c r="AN160" s="250" t="s">
        <v>1840</v>
      </c>
    </row>
    <row r="161" spans="2:40" hidden="1">
      <c r="B161" s="250">
        <v>210669</v>
      </c>
      <c r="C161" s="250">
        <v>51282</v>
      </c>
      <c r="D161" s="250">
        <v>72016</v>
      </c>
      <c r="K161" s="250">
        <v>0</v>
      </c>
      <c r="L161" s="250" t="s">
        <v>1834</v>
      </c>
      <c r="M161" s="250" t="s">
        <v>2251</v>
      </c>
      <c r="N161" s="250" t="s">
        <v>2260</v>
      </c>
      <c r="O161" s="250" t="s">
        <v>1215</v>
      </c>
      <c r="P161" s="415">
        <v>44409</v>
      </c>
      <c r="Q161" s="436"/>
      <c r="R161" s="415">
        <v>43617</v>
      </c>
      <c r="S161" s="415">
        <v>44679</v>
      </c>
      <c r="T161" s="430" t="s">
        <v>2245</v>
      </c>
      <c r="U161" s="416">
        <v>8600000</v>
      </c>
      <c r="V161" s="431">
        <v>2018</v>
      </c>
      <c r="W161" s="416">
        <v>9261259.3320000004</v>
      </c>
      <c r="X161" s="416">
        <v>8600000</v>
      </c>
      <c r="Z161" s="416">
        <v>0</v>
      </c>
      <c r="AB161" s="430" t="s">
        <v>1568</v>
      </c>
      <c r="AC161" s="430">
        <v>521016</v>
      </c>
      <c r="AD161" s="430" t="s">
        <v>1892</v>
      </c>
      <c r="AE161" s="430">
        <v>521090</v>
      </c>
      <c r="AF161" s="430" t="s">
        <v>2258</v>
      </c>
      <c r="AG161" s="430" t="s">
        <v>2261</v>
      </c>
      <c r="AH161" s="250">
        <v>138</v>
      </c>
      <c r="AJ161" s="250">
        <v>13.5</v>
      </c>
      <c r="AK161" s="250">
        <v>13.5</v>
      </c>
      <c r="AM161" s="250" t="s">
        <v>1840</v>
      </c>
      <c r="AN161" s="250" t="s">
        <v>1840</v>
      </c>
    </row>
    <row r="162" spans="2:40" hidden="1">
      <c r="B162" s="250">
        <v>210483</v>
      </c>
      <c r="C162" s="250">
        <v>51282</v>
      </c>
      <c r="D162" s="250">
        <v>72018</v>
      </c>
      <c r="K162" s="250">
        <v>0</v>
      </c>
      <c r="L162" s="250" t="s">
        <v>1834</v>
      </c>
      <c r="M162" s="250" t="s">
        <v>2251</v>
      </c>
      <c r="N162" s="250" t="s">
        <v>2262</v>
      </c>
      <c r="O162" s="250" t="s">
        <v>1215</v>
      </c>
      <c r="P162" s="415">
        <v>46171</v>
      </c>
      <c r="Q162" s="436"/>
      <c r="R162" s="415">
        <v>43617</v>
      </c>
      <c r="S162" s="415">
        <v>43216</v>
      </c>
      <c r="T162" s="430" t="s">
        <v>2245</v>
      </c>
      <c r="U162" s="416">
        <v>8400000</v>
      </c>
      <c r="V162" s="431">
        <v>2018</v>
      </c>
      <c r="W162" s="416">
        <v>9272028.2760000005</v>
      </c>
      <c r="X162" s="416">
        <v>8400000</v>
      </c>
      <c r="Z162" s="416">
        <v>0</v>
      </c>
      <c r="AB162" s="430" t="s">
        <v>1568</v>
      </c>
      <c r="AC162" s="430">
        <v>520839</v>
      </c>
      <c r="AD162" s="430" t="s">
        <v>2263</v>
      </c>
      <c r="AE162" s="430">
        <v>521090</v>
      </c>
      <c r="AF162" s="430" t="s">
        <v>2258</v>
      </c>
      <c r="AG162" s="430" t="s">
        <v>2264</v>
      </c>
      <c r="AH162" s="250">
        <v>138</v>
      </c>
      <c r="AJ162" s="250">
        <v>16.8</v>
      </c>
      <c r="AK162" s="250">
        <v>16.8</v>
      </c>
      <c r="AM162" s="250" t="s">
        <v>1840</v>
      </c>
      <c r="AN162" s="250" t="s">
        <v>1840</v>
      </c>
    </row>
    <row r="163" spans="2:40" hidden="1">
      <c r="B163" s="250">
        <v>210483</v>
      </c>
      <c r="C163" s="250">
        <v>51282</v>
      </c>
      <c r="D163" s="250">
        <v>72019</v>
      </c>
      <c r="K163" s="250">
        <v>0</v>
      </c>
      <c r="L163" s="250" t="s">
        <v>1834</v>
      </c>
      <c r="M163" s="250" t="s">
        <v>2251</v>
      </c>
      <c r="N163" s="250" t="s">
        <v>2265</v>
      </c>
      <c r="O163" s="250" t="s">
        <v>1215</v>
      </c>
      <c r="P163" s="415">
        <v>44805</v>
      </c>
      <c r="Q163" s="436"/>
      <c r="R163" s="415">
        <v>43983</v>
      </c>
      <c r="S163" s="415">
        <v>43216</v>
      </c>
      <c r="T163" s="430" t="s">
        <v>2245</v>
      </c>
      <c r="U163" s="416">
        <v>1250000</v>
      </c>
      <c r="V163" s="431">
        <v>2018</v>
      </c>
      <c r="W163" s="416">
        <v>1379766.1125</v>
      </c>
      <c r="X163" s="416">
        <v>1250000</v>
      </c>
      <c r="Z163" s="416">
        <v>0</v>
      </c>
      <c r="AB163" s="430" t="s">
        <v>1568</v>
      </c>
      <c r="AC163" s="430">
        <v>520839</v>
      </c>
      <c r="AD163" s="430" t="s">
        <v>2263</v>
      </c>
      <c r="AE163" s="430">
        <v>520865</v>
      </c>
      <c r="AF163" s="430" t="s">
        <v>2266</v>
      </c>
      <c r="AG163" s="430" t="s">
        <v>2267</v>
      </c>
      <c r="AH163" s="250">
        <v>138</v>
      </c>
      <c r="AK163" s="250">
        <v>9</v>
      </c>
      <c r="AM163" s="250" t="s">
        <v>1840</v>
      </c>
      <c r="AN163" s="250" t="s">
        <v>1840</v>
      </c>
    </row>
    <row r="164" spans="2:40" hidden="1">
      <c r="B164" s="250">
        <v>210483</v>
      </c>
      <c r="C164" s="250">
        <v>51282</v>
      </c>
      <c r="D164" s="250">
        <v>72020</v>
      </c>
      <c r="K164" s="250">
        <v>0</v>
      </c>
      <c r="L164" s="250" t="s">
        <v>1834</v>
      </c>
      <c r="M164" s="250" t="s">
        <v>2251</v>
      </c>
      <c r="N164" s="250" t="s">
        <v>2268</v>
      </c>
      <c r="O164" s="250" t="s">
        <v>1215</v>
      </c>
      <c r="P164" s="415">
        <v>45261</v>
      </c>
      <c r="Q164" s="436"/>
      <c r="R164" s="415">
        <v>43983</v>
      </c>
      <c r="S164" s="415">
        <v>43216</v>
      </c>
      <c r="T164" s="430" t="s">
        <v>2245</v>
      </c>
      <c r="U164" s="416">
        <v>4550000</v>
      </c>
      <c r="V164" s="431">
        <v>2018</v>
      </c>
      <c r="W164" s="416">
        <v>5022348.6495000003</v>
      </c>
      <c r="X164" s="416">
        <v>4550000</v>
      </c>
      <c r="Z164" s="416">
        <v>0</v>
      </c>
      <c r="AB164" s="430" t="s">
        <v>1568</v>
      </c>
      <c r="AC164" s="430">
        <v>520839</v>
      </c>
      <c r="AD164" s="430" t="s">
        <v>2263</v>
      </c>
      <c r="AE164" s="430">
        <v>520502</v>
      </c>
      <c r="AG164" s="430" t="s">
        <v>2269</v>
      </c>
      <c r="AH164" s="250">
        <v>138</v>
      </c>
      <c r="AJ164" s="250">
        <v>9.1</v>
      </c>
      <c r="AK164" s="250">
        <v>9.1</v>
      </c>
      <c r="AM164" s="250" t="s">
        <v>1840</v>
      </c>
      <c r="AN164" s="250" t="s">
        <v>1840</v>
      </c>
    </row>
    <row r="165" spans="2:40" hidden="1">
      <c r="B165" s="250">
        <v>210483</v>
      </c>
      <c r="C165" s="250">
        <v>51282</v>
      </c>
      <c r="D165" s="250">
        <v>72021</v>
      </c>
      <c r="K165" s="250">
        <v>0</v>
      </c>
      <c r="L165" s="250" t="s">
        <v>1834</v>
      </c>
      <c r="M165" s="250" t="s">
        <v>2251</v>
      </c>
      <c r="N165" s="250" t="s">
        <v>2270</v>
      </c>
      <c r="O165" s="250" t="s">
        <v>1215</v>
      </c>
      <c r="P165" s="415">
        <v>44866</v>
      </c>
      <c r="Q165" s="436"/>
      <c r="R165" s="415">
        <v>43617</v>
      </c>
      <c r="S165" s="415">
        <v>43216</v>
      </c>
      <c r="T165" s="430" t="s">
        <v>2245</v>
      </c>
      <c r="U165" s="416">
        <v>4000000</v>
      </c>
      <c r="V165" s="431">
        <v>2018</v>
      </c>
      <c r="W165" s="416">
        <v>4415251.5599999996</v>
      </c>
      <c r="X165" s="416">
        <v>4000000</v>
      </c>
      <c r="Z165" s="416">
        <v>0</v>
      </c>
      <c r="AB165" s="430" t="s">
        <v>1568</v>
      </c>
      <c r="AC165" s="430">
        <v>520839</v>
      </c>
      <c r="AD165" s="430" t="s">
        <v>2263</v>
      </c>
      <c r="AG165" s="430" t="s">
        <v>2271</v>
      </c>
      <c r="AH165" s="250">
        <v>138</v>
      </c>
      <c r="AM165" s="250" t="s">
        <v>1840</v>
      </c>
      <c r="AN165" s="250" t="s">
        <v>1840</v>
      </c>
    </row>
    <row r="166" spans="2:40" hidden="1">
      <c r="B166" s="250">
        <v>210483</v>
      </c>
      <c r="C166" s="250">
        <v>51282</v>
      </c>
      <c r="D166" s="250">
        <v>72022</v>
      </c>
      <c r="K166" s="250">
        <v>0</v>
      </c>
      <c r="L166" s="250" t="s">
        <v>1834</v>
      </c>
      <c r="M166" s="250" t="s">
        <v>2251</v>
      </c>
      <c r="N166" s="250" t="s">
        <v>2272</v>
      </c>
      <c r="O166" s="250" t="s">
        <v>1215</v>
      </c>
      <c r="P166" s="415">
        <v>45231</v>
      </c>
      <c r="Q166" s="436"/>
      <c r="R166" s="415">
        <v>43617</v>
      </c>
      <c r="S166" s="415">
        <v>43216</v>
      </c>
      <c r="T166" s="430" t="s">
        <v>2245</v>
      </c>
      <c r="U166" s="416">
        <v>5650000</v>
      </c>
      <c r="V166" s="431">
        <v>2018</v>
      </c>
      <c r="W166" s="416">
        <v>6236542.8284999998</v>
      </c>
      <c r="X166" s="416">
        <v>5650000</v>
      </c>
      <c r="Z166" s="416">
        <v>0</v>
      </c>
      <c r="AB166" s="430" t="s">
        <v>1568</v>
      </c>
      <c r="AC166" s="430">
        <v>520502</v>
      </c>
      <c r="AE166" s="430">
        <v>520899</v>
      </c>
      <c r="AF166" s="430" t="s">
        <v>2273</v>
      </c>
      <c r="AG166" s="430" t="s">
        <v>2274</v>
      </c>
      <c r="AH166" s="250">
        <v>138</v>
      </c>
      <c r="AJ166" s="250">
        <v>3.3</v>
      </c>
      <c r="AK166" s="250">
        <v>3.3</v>
      </c>
      <c r="AM166" s="250" t="s">
        <v>1840</v>
      </c>
      <c r="AN166" s="250" t="s">
        <v>1840</v>
      </c>
    </row>
    <row r="167" spans="2:40" hidden="1">
      <c r="B167" s="250">
        <v>210483</v>
      </c>
      <c r="C167" s="250">
        <v>51282</v>
      </c>
      <c r="D167" s="250">
        <v>72023</v>
      </c>
      <c r="K167" s="250">
        <v>0</v>
      </c>
      <c r="L167" s="250" t="s">
        <v>1834</v>
      </c>
      <c r="M167" s="250" t="s">
        <v>2251</v>
      </c>
      <c r="N167" s="250" t="s">
        <v>2275</v>
      </c>
      <c r="O167" s="250" t="s">
        <v>1215</v>
      </c>
      <c r="P167" s="415">
        <v>44713</v>
      </c>
      <c r="Q167" s="436"/>
      <c r="R167" s="415">
        <v>43617</v>
      </c>
      <c r="S167" s="415">
        <v>43216</v>
      </c>
      <c r="T167" s="430" t="s">
        <v>2245</v>
      </c>
      <c r="U167" s="416">
        <v>4000000</v>
      </c>
      <c r="V167" s="431">
        <v>2018</v>
      </c>
      <c r="W167" s="416">
        <v>4415251.5599999996</v>
      </c>
      <c r="X167" s="416">
        <v>3500000</v>
      </c>
      <c r="Z167" s="416">
        <v>0</v>
      </c>
      <c r="AB167" s="430" t="s">
        <v>1568</v>
      </c>
      <c r="AC167" s="430">
        <v>520892</v>
      </c>
      <c r="AD167" s="430" t="s">
        <v>2276</v>
      </c>
      <c r="AE167" s="430">
        <v>520899</v>
      </c>
      <c r="AF167" s="430" t="s">
        <v>2273</v>
      </c>
      <c r="AG167" s="430" t="s">
        <v>2277</v>
      </c>
      <c r="AH167" s="250">
        <v>138</v>
      </c>
      <c r="AM167" s="250" t="s">
        <v>1840</v>
      </c>
      <c r="AN167" s="250" t="s">
        <v>1840</v>
      </c>
    </row>
    <row r="168" spans="2:40" hidden="1">
      <c r="B168" s="250">
        <v>210483</v>
      </c>
      <c r="C168" s="250">
        <v>51282</v>
      </c>
      <c r="D168" s="250">
        <v>72024</v>
      </c>
      <c r="K168" s="250">
        <v>0</v>
      </c>
      <c r="L168" s="250" t="s">
        <v>1834</v>
      </c>
      <c r="M168" s="250" t="s">
        <v>2251</v>
      </c>
      <c r="N168" s="250" t="s">
        <v>2278</v>
      </c>
      <c r="O168" s="250" t="s">
        <v>1215</v>
      </c>
      <c r="P168" s="415">
        <v>44682</v>
      </c>
      <c r="Q168" s="436"/>
      <c r="R168" s="415">
        <v>43617</v>
      </c>
      <c r="S168" s="415">
        <v>43216</v>
      </c>
      <c r="T168" s="430" t="s">
        <v>2245</v>
      </c>
      <c r="U168" s="416">
        <v>4000000</v>
      </c>
      <c r="V168" s="431">
        <v>2018</v>
      </c>
      <c r="W168" s="416">
        <v>4415251.5599999996</v>
      </c>
      <c r="X168" s="416">
        <v>11750000</v>
      </c>
      <c r="Z168" s="416">
        <v>0</v>
      </c>
      <c r="AB168" s="430" t="s">
        <v>1568</v>
      </c>
      <c r="AC168" s="430">
        <v>520892</v>
      </c>
      <c r="AD168" s="430" t="s">
        <v>2276</v>
      </c>
      <c r="AE168" s="430">
        <v>520412</v>
      </c>
      <c r="AG168" s="430" t="s">
        <v>2279</v>
      </c>
      <c r="AH168" s="250">
        <v>138</v>
      </c>
      <c r="AJ168" s="250">
        <v>21.3</v>
      </c>
      <c r="AK168" s="250">
        <v>21.3</v>
      </c>
      <c r="AM168" s="250" t="s">
        <v>1840</v>
      </c>
      <c r="AN168" s="250" t="s">
        <v>1840</v>
      </c>
    </row>
    <row r="169" spans="2:40" hidden="1">
      <c r="B169" s="250">
        <v>210483</v>
      </c>
      <c r="C169" s="250">
        <v>51282</v>
      </c>
      <c r="D169" s="250">
        <v>72025</v>
      </c>
      <c r="K169" s="250">
        <v>0</v>
      </c>
      <c r="L169" s="250" t="s">
        <v>1834</v>
      </c>
      <c r="M169" s="250" t="s">
        <v>2251</v>
      </c>
      <c r="N169" s="250" t="s">
        <v>2280</v>
      </c>
      <c r="O169" s="250" t="s">
        <v>1215</v>
      </c>
      <c r="P169" s="415">
        <v>44925</v>
      </c>
      <c r="Q169" s="436"/>
      <c r="R169" s="415">
        <v>43617</v>
      </c>
      <c r="S169" s="415">
        <v>43216</v>
      </c>
      <c r="T169" s="430" t="s">
        <v>2245</v>
      </c>
      <c r="U169" s="416">
        <v>10650000</v>
      </c>
      <c r="V169" s="431">
        <v>2018</v>
      </c>
      <c r="W169" s="416">
        <v>11755607.2785</v>
      </c>
      <c r="X169" s="416">
        <v>1172000</v>
      </c>
      <c r="Z169" s="416">
        <v>0</v>
      </c>
      <c r="AB169" s="430" t="s">
        <v>1568</v>
      </c>
      <c r="AC169" s="430">
        <v>520412</v>
      </c>
      <c r="AE169" s="430">
        <v>521005</v>
      </c>
      <c r="AF169" s="430" t="s">
        <v>2154</v>
      </c>
      <c r="AG169" s="430" t="s">
        <v>2281</v>
      </c>
      <c r="AH169" s="250">
        <v>138</v>
      </c>
      <c r="AJ169" s="250">
        <v>2.1</v>
      </c>
      <c r="AK169" s="250">
        <v>2.1</v>
      </c>
      <c r="AM169" s="250" t="s">
        <v>1840</v>
      </c>
      <c r="AN169" s="250" t="s">
        <v>1840</v>
      </c>
    </row>
    <row r="170" spans="2:40" hidden="1">
      <c r="B170" s="250">
        <v>210483</v>
      </c>
      <c r="C170" s="250">
        <v>51282</v>
      </c>
      <c r="D170" s="250">
        <v>72026</v>
      </c>
      <c r="K170" s="250">
        <v>0</v>
      </c>
      <c r="L170" s="250" t="s">
        <v>1834</v>
      </c>
      <c r="M170" s="250" t="s">
        <v>2251</v>
      </c>
      <c r="N170" s="250" t="s">
        <v>2282</v>
      </c>
      <c r="O170" s="250" t="s">
        <v>1215</v>
      </c>
      <c r="P170" s="415">
        <v>44925</v>
      </c>
      <c r="Q170" s="436"/>
      <c r="R170" s="415">
        <v>43617</v>
      </c>
      <c r="S170" s="415">
        <v>43216</v>
      </c>
      <c r="T170" s="430" t="s">
        <v>2245</v>
      </c>
      <c r="U170" s="416">
        <v>1050000</v>
      </c>
      <c r="V170" s="431">
        <v>2018</v>
      </c>
      <c r="W170" s="416">
        <v>1159003.5345000001</v>
      </c>
      <c r="X170" s="416">
        <v>10380000</v>
      </c>
      <c r="Z170" s="416">
        <v>0</v>
      </c>
      <c r="AB170" s="430" t="s">
        <v>1568</v>
      </c>
      <c r="AC170" s="430">
        <v>521005</v>
      </c>
      <c r="AD170" s="430" t="s">
        <v>2154</v>
      </c>
      <c r="AE170" s="430">
        <v>521059</v>
      </c>
      <c r="AF170" s="430" t="s">
        <v>2155</v>
      </c>
      <c r="AG170" s="430" t="s">
        <v>2283</v>
      </c>
      <c r="AH170" s="250">
        <v>138</v>
      </c>
      <c r="AJ170" s="250">
        <v>10</v>
      </c>
      <c r="AK170" s="250">
        <v>10</v>
      </c>
      <c r="AM170" s="250" t="s">
        <v>1840</v>
      </c>
      <c r="AN170" s="250" t="s">
        <v>1840</v>
      </c>
    </row>
    <row r="171" spans="2:40" hidden="1">
      <c r="B171" s="250">
        <v>210483</v>
      </c>
      <c r="C171" s="250">
        <v>51282</v>
      </c>
      <c r="D171" s="250">
        <v>72027</v>
      </c>
      <c r="K171" s="250">
        <v>0</v>
      </c>
      <c r="L171" s="250" t="s">
        <v>1834</v>
      </c>
      <c r="M171" s="250" t="s">
        <v>2251</v>
      </c>
      <c r="N171" s="250" t="s">
        <v>2284</v>
      </c>
      <c r="O171" s="250" t="s">
        <v>1215</v>
      </c>
      <c r="P171" s="415">
        <v>45292</v>
      </c>
      <c r="Q171" s="436"/>
      <c r="R171" s="415">
        <v>43983</v>
      </c>
      <c r="S171" s="415">
        <v>43216</v>
      </c>
      <c r="T171" s="430" t="s">
        <v>2245</v>
      </c>
      <c r="U171" s="416">
        <v>5000000</v>
      </c>
      <c r="V171" s="431">
        <v>2018</v>
      </c>
      <c r="W171" s="416">
        <v>5519064.4500000002</v>
      </c>
      <c r="X171" s="416">
        <v>5300000</v>
      </c>
      <c r="Z171" s="416">
        <v>0</v>
      </c>
      <c r="AB171" s="430" t="s">
        <v>1568</v>
      </c>
      <c r="AC171" s="430">
        <v>520859</v>
      </c>
      <c r="AD171" s="430" t="s">
        <v>2285</v>
      </c>
      <c r="AE171" s="430">
        <v>520899</v>
      </c>
      <c r="AF171" s="430" t="s">
        <v>2273</v>
      </c>
      <c r="AG171" s="430" t="s">
        <v>2286</v>
      </c>
      <c r="AH171" s="250">
        <v>138</v>
      </c>
      <c r="AJ171" s="250">
        <v>10.6</v>
      </c>
      <c r="AK171" s="250">
        <v>10.6</v>
      </c>
      <c r="AM171" s="250" t="s">
        <v>1840</v>
      </c>
      <c r="AN171" s="250" t="s">
        <v>1840</v>
      </c>
    </row>
    <row r="172" spans="2:40" hidden="1">
      <c r="B172" s="250">
        <v>210483</v>
      </c>
      <c r="C172" s="250">
        <v>51282</v>
      </c>
      <c r="D172" s="250">
        <v>72030</v>
      </c>
      <c r="K172" s="250">
        <v>0</v>
      </c>
      <c r="L172" s="250" t="s">
        <v>1834</v>
      </c>
      <c r="M172" s="250" t="s">
        <v>2251</v>
      </c>
      <c r="N172" s="250" t="s">
        <v>2287</v>
      </c>
      <c r="O172" s="250" t="s">
        <v>1215</v>
      </c>
      <c r="P172" s="415">
        <v>44957</v>
      </c>
      <c r="Q172" s="436"/>
      <c r="R172" s="415">
        <v>43252</v>
      </c>
      <c r="S172" s="415">
        <v>43216</v>
      </c>
      <c r="T172" s="430" t="s">
        <v>2245</v>
      </c>
      <c r="U172" s="416">
        <v>4000000</v>
      </c>
      <c r="V172" s="431">
        <v>2018</v>
      </c>
      <c r="W172" s="416">
        <v>4415251.5599999996</v>
      </c>
      <c r="X172" s="416">
        <v>4975000</v>
      </c>
      <c r="Z172" s="416">
        <v>0</v>
      </c>
      <c r="AB172" s="430" t="s">
        <v>1568</v>
      </c>
      <c r="AG172" s="430" t="s">
        <v>2288</v>
      </c>
      <c r="AH172" s="250">
        <v>138</v>
      </c>
      <c r="AM172" s="250" t="s">
        <v>1840</v>
      </c>
      <c r="AN172" s="250" t="s">
        <v>1840</v>
      </c>
    </row>
    <row r="173" spans="2:40" hidden="1">
      <c r="B173" s="250">
        <v>210483</v>
      </c>
      <c r="C173" s="250">
        <v>51282</v>
      </c>
      <c r="D173" s="250">
        <v>72031</v>
      </c>
      <c r="K173" s="250">
        <v>0</v>
      </c>
      <c r="L173" s="250" t="s">
        <v>1834</v>
      </c>
      <c r="M173" s="250" t="s">
        <v>2251</v>
      </c>
      <c r="N173" s="250" t="s">
        <v>2289</v>
      </c>
      <c r="O173" s="250" t="s">
        <v>1215</v>
      </c>
      <c r="P173" s="415">
        <v>44866</v>
      </c>
      <c r="Q173" s="436"/>
      <c r="R173" s="415">
        <v>43617</v>
      </c>
      <c r="S173" s="415">
        <v>43216</v>
      </c>
      <c r="T173" s="430" t="s">
        <v>2245</v>
      </c>
      <c r="U173" s="416">
        <v>4250000</v>
      </c>
      <c r="V173" s="431">
        <v>2018</v>
      </c>
      <c r="W173" s="416">
        <v>4691204.7824999997</v>
      </c>
      <c r="X173" s="416">
        <v>4250000</v>
      </c>
      <c r="Z173" s="416">
        <v>0</v>
      </c>
      <c r="AB173" s="430" t="s">
        <v>1568</v>
      </c>
      <c r="AC173" s="430">
        <v>520865</v>
      </c>
      <c r="AD173" s="430" t="s">
        <v>2266</v>
      </c>
      <c r="AG173" s="430" t="s">
        <v>2290</v>
      </c>
      <c r="AH173" s="250">
        <v>138</v>
      </c>
      <c r="AI173" s="250">
        <v>8.5</v>
      </c>
      <c r="AM173" s="250" t="s">
        <v>1840</v>
      </c>
      <c r="AN173" s="250" t="s">
        <v>1840</v>
      </c>
    </row>
    <row r="174" spans="2:40" hidden="1">
      <c r="B174" s="250">
        <v>210496</v>
      </c>
      <c r="C174" s="250">
        <v>51316</v>
      </c>
      <c r="D174" s="250">
        <v>72095</v>
      </c>
      <c r="K174" s="250">
        <v>0</v>
      </c>
      <c r="L174" s="250" t="s">
        <v>2027</v>
      </c>
      <c r="M174" s="250" t="s">
        <v>2291</v>
      </c>
      <c r="N174" s="250" t="s">
        <v>2292</v>
      </c>
      <c r="O174" s="250" t="s">
        <v>1215</v>
      </c>
      <c r="P174" s="415">
        <v>44631</v>
      </c>
      <c r="Q174" s="436"/>
      <c r="R174" s="415">
        <v>44713</v>
      </c>
      <c r="S174" s="415">
        <v>43329</v>
      </c>
      <c r="T174" s="430" t="s">
        <v>1572</v>
      </c>
      <c r="U174" s="416">
        <v>232952</v>
      </c>
      <c r="V174" s="431">
        <v>2018</v>
      </c>
      <c r="W174" s="416">
        <v>257135.42035100001</v>
      </c>
      <c r="X174" s="416">
        <v>232952</v>
      </c>
      <c r="Z174" s="416">
        <v>0</v>
      </c>
      <c r="AB174" s="430" t="s">
        <v>1568</v>
      </c>
      <c r="AC174" s="430">
        <v>526160</v>
      </c>
      <c r="AD174" s="430" t="s">
        <v>2293</v>
      </c>
      <c r="AE174" s="430">
        <v>526192</v>
      </c>
      <c r="AF174" s="430" t="s">
        <v>2294</v>
      </c>
      <c r="AG174" s="430" t="s">
        <v>2295</v>
      </c>
      <c r="AH174" s="250">
        <v>115</v>
      </c>
      <c r="AM174" s="250" t="s">
        <v>1840</v>
      </c>
      <c r="AN174" s="250" t="s">
        <v>1840</v>
      </c>
    </row>
    <row r="175" spans="2:40" hidden="1">
      <c r="B175" s="250">
        <v>210489</v>
      </c>
      <c r="C175" s="250">
        <v>51327</v>
      </c>
      <c r="D175" s="250">
        <v>82111</v>
      </c>
      <c r="K175" s="250">
        <v>0</v>
      </c>
      <c r="L175" s="250" t="s">
        <v>1834</v>
      </c>
      <c r="M175" s="250" t="s">
        <v>2296</v>
      </c>
      <c r="N175" s="250" t="s">
        <v>2297</v>
      </c>
      <c r="O175" s="250" t="s">
        <v>1215</v>
      </c>
      <c r="P175" s="415">
        <v>45352</v>
      </c>
      <c r="Q175" s="436"/>
      <c r="R175" s="415">
        <v>43465</v>
      </c>
      <c r="S175" s="415">
        <v>43290</v>
      </c>
      <c r="T175" s="430" t="s">
        <v>2298</v>
      </c>
      <c r="U175" s="416">
        <v>10000000</v>
      </c>
      <c r="V175" s="431">
        <v>2018</v>
      </c>
      <c r="W175" s="416">
        <v>11038128.9</v>
      </c>
      <c r="X175" s="416">
        <v>10000000</v>
      </c>
      <c r="Z175" s="416">
        <v>0</v>
      </c>
      <c r="AB175" s="430" t="s">
        <v>1568</v>
      </c>
      <c r="AC175" s="430">
        <v>520859</v>
      </c>
      <c r="AD175" s="430" t="s">
        <v>2285</v>
      </c>
      <c r="AE175" s="430">
        <v>520509</v>
      </c>
      <c r="AG175" s="430" t="s">
        <v>2299</v>
      </c>
      <c r="AH175" s="250">
        <v>138</v>
      </c>
      <c r="AM175" s="250" t="s">
        <v>1840</v>
      </c>
      <c r="AN175" s="250" t="s">
        <v>1840</v>
      </c>
    </row>
    <row r="176" spans="2:40" hidden="1">
      <c r="B176" s="250">
        <v>210489</v>
      </c>
      <c r="C176" s="250">
        <v>51327</v>
      </c>
      <c r="D176" s="250">
        <v>82112</v>
      </c>
      <c r="K176" s="250">
        <v>0</v>
      </c>
      <c r="L176" s="250" t="s">
        <v>1834</v>
      </c>
      <c r="M176" s="250" t="s">
        <v>2296</v>
      </c>
      <c r="N176" s="250" t="s">
        <v>2300</v>
      </c>
      <c r="O176" s="250" t="s">
        <v>1215</v>
      </c>
      <c r="P176" s="415">
        <v>45323</v>
      </c>
      <c r="Q176" s="436"/>
      <c r="R176" s="415">
        <v>43465</v>
      </c>
      <c r="S176" s="415">
        <v>43290</v>
      </c>
      <c r="T176" s="430" t="s">
        <v>2298</v>
      </c>
      <c r="U176" s="416">
        <v>6900000</v>
      </c>
      <c r="V176" s="431">
        <v>2018</v>
      </c>
      <c r="W176" s="416">
        <v>7616308.9409999996</v>
      </c>
      <c r="X176" s="416">
        <v>6900000</v>
      </c>
      <c r="Z176" s="416">
        <v>0</v>
      </c>
      <c r="AB176" s="430" t="s">
        <v>1568</v>
      </c>
      <c r="AC176" s="430">
        <v>520509</v>
      </c>
      <c r="AG176" s="430" t="s">
        <v>2301</v>
      </c>
      <c r="AH176" s="250">
        <v>138</v>
      </c>
      <c r="AM176" s="250" t="s">
        <v>1840</v>
      </c>
      <c r="AN176" s="250" t="s">
        <v>1840</v>
      </c>
    </row>
    <row r="177" spans="1:43" hidden="1">
      <c r="B177" s="250">
        <v>210489</v>
      </c>
      <c r="C177" s="250">
        <v>51327</v>
      </c>
      <c r="D177" s="250">
        <v>82113</v>
      </c>
      <c r="K177" s="250">
        <v>0</v>
      </c>
      <c r="L177" s="250" t="s">
        <v>1834</v>
      </c>
      <c r="M177" s="250" t="s">
        <v>2296</v>
      </c>
      <c r="N177" s="250" t="s">
        <v>2302</v>
      </c>
      <c r="O177" s="250" t="s">
        <v>1215</v>
      </c>
      <c r="P177" s="415">
        <v>44757</v>
      </c>
      <c r="Q177" s="436"/>
      <c r="R177" s="415">
        <v>43465</v>
      </c>
      <c r="S177" s="415">
        <v>43290</v>
      </c>
      <c r="T177" s="430" t="s">
        <v>2298</v>
      </c>
      <c r="U177" s="416">
        <v>7600000</v>
      </c>
      <c r="V177" s="431">
        <v>2018</v>
      </c>
      <c r="W177" s="416">
        <v>8388977.9639999997</v>
      </c>
      <c r="X177" s="416">
        <v>7019000</v>
      </c>
      <c r="Z177" s="416">
        <v>0</v>
      </c>
      <c r="AB177" s="430" t="s">
        <v>1688</v>
      </c>
      <c r="AE177" s="430">
        <v>520828</v>
      </c>
      <c r="AF177" s="430" t="s">
        <v>2303</v>
      </c>
      <c r="AG177" s="430" t="s">
        <v>2304</v>
      </c>
      <c r="AH177" s="250">
        <v>138</v>
      </c>
      <c r="AM177" s="250" t="s">
        <v>1840</v>
      </c>
      <c r="AN177" s="250" t="s">
        <v>1840</v>
      </c>
    </row>
    <row r="178" spans="1:43" hidden="1">
      <c r="B178" s="250">
        <v>210489</v>
      </c>
      <c r="C178" s="250">
        <v>51327</v>
      </c>
      <c r="D178" s="250">
        <v>82114</v>
      </c>
      <c r="K178" s="250">
        <v>0</v>
      </c>
      <c r="L178" s="250" t="s">
        <v>1834</v>
      </c>
      <c r="M178" s="250" t="s">
        <v>2296</v>
      </c>
      <c r="N178" s="250" t="s">
        <v>2305</v>
      </c>
      <c r="O178" s="250" t="s">
        <v>1215</v>
      </c>
      <c r="P178" s="415">
        <v>45260</v>
      </c>
      <c r="Q178" s="436"/>
      <c r="R178" s="415">
        <v>43465</v>
      </c>
      <c r="S178" s="415">
        <v>43290</v>
      </c>
      <c r="T178" s="430" t="s">
        <v>2298</v>
      </c>
      <c r="U178" s="416">
        <v>300000</v>
      </c>
      <c r="V178" s="431">
        <v>2018</v>
      </c>
      <c r="W178" s="416">
        <v>331143.86700000003</v>
      </c>
      <c r="X178" s="416">
        <v>360000</v>
      </c>
      <c r="Z178" s="416">
        <v>0</v>
      </c>
      <c r="AB178" s="430" t="s">
        <v>1688</v>
      </c>
      <c r="AC178" s="430">
        <v>520828</v>
      </c>
      <c r="AD178" s="430" t="s">
        <v>2303</v>
      </c>
      <c r="AE178" s="430">
        <v>521104</v>
      </c>
      <c r="AF178" s="430" t="s">
        <v>2306</v>
      </c>
      <c r="AG178" s="430" t="s">
        <v>2307</v>
      </c>
      <c r="AH178" s="250">
        <v>138</v>
      </c>
      <c r="AM178" s="250" t="s">
        <v>1840</v>
      </c>
      <c r="AN178" s="250" t="s">
        <v>1840</v>
      </c>
    </row>
    <row r="179" spans="1:43" hidden="1">
      <c r="B179" s="250">
        <v>210489</v>
      </c>
      <c r="C179" s="250">
        <v>51327</v>
      </c>
      <c r="D179" s="250">
        <v>82115</v>
      </c>
      <c r="K179" s="250">
        <v>0</v>
      </c>
      <c r="L179" s="250" t="s">
        <v>1834</v>
      </c>
      <c r="M179" s="250" t="s">
        <v>2296</v>
      </c>
      <c r="N179" s="250" t="s">
        <v>2308</v>
      </c>
      <c r="O179" s="250" t="s">
        <v>1215</v>
      </c>
      <c r="P179" s="415">
        <v>45323</v>
      </c>
      <c r="Q179" s="436"/>
      <c r="R179" s="415">
        <v>43465</v>
      </c>
      <c r="S179" s="415">
        <v>43290</v>
      </c>
      <c r="T179" s="430" t="s">
        <v>2298</v>
      </c>
      <c r="U179" s="416">
        <v>6300000</v>
      </c>
      <c r="V179" s="431">
        <v>2018</v>
      </c>
      <c r="W179" s="416">
        <v>6954021.2070000004</v>
      </c>
      <c r="X179" s="416">
        <v>6300000</v>
      </c>
      <c r="Z179" s="416">
        <v>0</v>
      </c>
      <c r="AB179" s="430" t="s">
        <v>1568</v>
      </c>
      <c r="AC179" s="430">
        <v>520509</v>
      </c>
      <c r="AE179" s="430">
        <v>520814</v>
      </c>
      <c r="AF179" s="430" t="s">
        <v>1876</v>
      </c>
      <c r="AG179" s="430" t="s">
        <v>2309</v>
      </c>
      <c r="AH179" s="250">
        <v>138</v>
      </c>
      <c r="AM179" s="250" t="s">
        <v>1840</v>
      </c>
      <c r="AN179" s="250" t="s">
        <v>1840</v>
      </c>
    </row>
    <row r="180" spans="1:43" hidden="1">
      <c r="B180" s="250">
        <v>210496</v>
      </c>
      <c r="C180" s="250">
        <v>61346</v>
      </c>
      <c r="D180" s="250">
        <v>92151</v>
      </c>
      <c r="K180" s="250">
        <v>0</v>
      </c>
      <c r="L180" s="250" t="s">
        <v>2027</v>
      </c>
      <c r="M180" s="250" t="s">
        <v>2310</v>
      </c>
      <c r="N180" s="250" t="s">
        <v>2311</v>
      </c>
      <c r="O180" s="250" t="s">
        <v>1215</v>
      </c>
      <c r="P180" s="415">
        <v>44667</v>
      </c>
      <c r="Q180" s="436"/>
      <c r="R180" s="415">
        <v>43617</v>
      </c>
      <c r="S180" s="415">
        <v>43329</v>
      </c>
      <c r="T180" s="430" t="s">
        <v>1572</v>
      </c>
      <c r="U180" s="416">
        <v>13626695</v>
      </c>
      <c r="V180" s="431">
        <v>2021</v>
      </c>
      <c r="W180" s="416">
        <v>13967362.375</v>
      </c>
      <c r="X180" s="416">
        <v>20859497</v>
      </c>
      <c r="Z180" s="416">
        <v>0</v>
      </c>
      <c r="AB180" s="430" t="s">
        <v>1568</v>
      </c>
      <c r="AG180" s="430" t="s">
        <v>2312</v>
      </c>
      <c r="AH180" s="250">
        <v>230</v>
      </c>
      <c r="AI180" s="250">
        <v>0.2</v>
      </c>
    </row>
    <row r="181" spans="1:43" hidden="1">
      <c r="B181" s="250">
        <v>210496</v>
      </c>
      <c r="C181" s="250">
        <v>61346</v>
      </c>
      <c r="D181" s="250">
        <v>92152</v>
      </c>
      <c r="K181" s="250">
        <v>0</v>
      </c>
      <c r="L181" s="250" t="s">
        <v>2027</v>
      </c>
      <c r="M181" s="250" t="s">
        <v>2310</v>
      </c>
      <c r="N181" s="250" t="s">
        <v>2313</v>
      </c>
      <c r="O181" s="250" t="s">
        <v>1215</v>
      </c>
      <c r="P181" s="415">
        <v>44667</v>
      </c>
      <c r="Q181" s="436"/>
      <c r="R181" s="415">
        <v>43617</v>
      </c>
      <c r="S181" s="415">
        <v>43329</v>
      </c>
      <c r="T181" s="430" t="s">
        <v>1572</v>
      </c>
      <c r="U181" s="416">
        <v>6531679</v>
      </c>
      <c r="V181" s="431">
        <v>2021</v>
      </c>
      <c r="W181" s="416">
        <v>6694970.9749999996</v>
      </c>
      <c r="X181" s="416">
        <v>81052</v>
      </c>
      <c r="Z181" s="416">
        <v>0</v>
      </c>
      <c r="AB181" s="430" t="s">
        <v>1568</v>
      </c>
      <c r="AG181" s="430" t="s">
        <v>2314</v>
      </c>
      <c r="AH181" s="250" t="s">
        <v>1910</v>
      </c>
    </row>
    <row r="182" spans="1:43" hidden="1">
      <c r="B182" s="250">
        <v>210507</v>
      </c>
      <c r="C182" s="250">
        <v>61347</v>
      </c>
      <c r="D182" s="250">
        <v>92153</v>
      </c>
      <c r="K182" s="250">
        <v>0</v>
      </c>
      <c r="L182" s="250" t="s">
        <v>2027</v>
      </c>
      <c r="M182" s="250" t="s">
        <v>2315</v>
      </c>
      <c r="N182" s="250" t="s">
        <v>2316</v>
      </c>
      <c r="O182" s="250" t="s">
        <v>1215</v>
      </c>
      <c r="P182" s="415">
        <v>44515</v>
      </c>
      <c r="Q182" s="436"/>
      <c r="R182" s="415">
        <v>43435</v>
      </c>
      <c r="S182" s="415">
        <v>43445</v>
      </c>
      <c r="T182" s="430" t="s">
        <v>2317</v>
      </c>
      <c r="U182" s="416">
        <v>29927758</v>
      </c>
      <c r="V182" s="431">
        <v>2019</v>
      </c>
      <c r="W182" s="416">
        <v>31442850.748750001</v>
      </c>
      <c r="X182" s="416">
        <v>36646140</v>
      </c>
      <c r="Z182" s="416">
        <v>0</v>
      </c>
      <c r="AB182" s="430" t="s">
        <v>1584</v>
      </c>
      <c r="AE182" s="430">
        <v>528027</v>
      </c>
      <c r="AF182" s="430" t="s">
        <v>2318</v>
      </c>
      <c r="AG182" s="430" t="s">
        <v>2319</v>
      </c>
      <c r="AH182" s="250">
        <v>345</v>
      </c>
      <c r="AI182" s="250">
        <v>21</v>
      </c>
    </row>
    <row r="183" spans="1:43" hidden="1">
      <c r="B183" s="250">
        <v>210507</v>
      </c>
      <c r="C183" s="250">
        <v>61347</v>
      </c>
      <c r="D183" s="250">
        <v>92154</v>
      </c>
      <c r="K183" s="250">
        <v>0</v>
      </c>
      <c r="L183" s="250" t="s">
        <v>2027</v>
      </c>
      <c r="M183" s="250" t="s">
        <v>2315</v>
      </c>
      <c r="N183" s="250" t="s">
        <v>2320</v>
      </c>
      <c r="O183" s="250" t="s">
        <v>1215</v>
      </c>
      <c r="P183" s="415">
        <v>44515</v>
      </c>
      <c r="Q183" s="436"/>
      <c r="R183" s="415">
        <v>44531</v>
      </c>
      <c r="S183" s="415">
        <v>43445</v>
      </c>
      <c r="T183" s="430" t="s">
        <v>2317</v>
      </c>
      <c r="U183" s="416">
        <v>30496976</v>
      </c>
      <c r="V183" s="431">
        <v>2019</v>
      </c>
      <c r="W183" s="416">
        <v>32040885.41</v>
      </c>
      <c r="X183" s="416">
        <v>32405135</v>
      </c>
      <c r="Z183" s="416">
        <v>0</v>
      </c>
      <c r="AB183" s="430" t="s">
        <v>1584</v>
      </c>
      <c r="AE183" s="430">
        <v>528223</v>
      </c>
      <c r="AG183" s="430" t="s">
        <v>2321</v>
      </c>
      <c r="AH183" s="250">
        <v>345</v>
      </c>
      <c r="AI183" s="250">
        <v>19</v>
      </c>
      <c r="AM183" s="250" t="s">
        <v>1840</v>
      </c>
      <c r="AN183" s="250" t="s">
        <v>1840</v>
      </c>
    </row>
    <row r="184" spans="1:43" hidden="1">
      <c r="B184" s="250">
        <v>210507</v>
      </c>
      <c r="C184" s="250">
        <v>61347</v>
      </c>
      <c r="D184" s="250">
        <v>102153</v>
      </c>
      <c r="K184" s="250">
        <v>0</v>
      </c>
      <c r="L184" s="250" t="s">
        <v>2027</v>
      </c>
      <c r="M184" s="250" t="s">
        <v>2315</v>
      </c>
      <c r="N184" s="250" t="s">
        <v>2322</v>
      </c>
      <c r="O184" s="250" t="s">
        <v>1215</v>
      </c>
      <c r="P184" s="415">
        <v>44515</v>
      </c>
      <c r="Q184" s="436"/>
      <c r="R184" s="415">
        <v>43435</v>
      </c>
      <c r="S184" s="415">
        <v>43445</v>
      </c>
      <c r="T184" s="430" t="s">
        <v>2317</v>
      </c>
      <c r="U184" s="416">
        <v>6205015</v>
      </c>
      <c r="V184" s="431">
        <v>2019</v>
      </c>
      <c r="W184" s="416">
        <v>6519143.8843750004</v>
      </c>
      <c r="X184" s="416">
        <v>5718715</v>
      </c>
      <c r="Z184" s="416">
        <v>0</v>
      </c>
      <c r="AB184" s="430" t="s">
        <v>1584</v>
      </c>
      <c r="AE184" s="430">
        <v>528020</v>
      </c>
      <c r="AG184" s="430" t="s">
        <v>2323</v>
      </c>
      <c r="AH184" s="250" t="s">
        <v>2144</v>
      </c>
    </row>
    <row r="185" spans="1:43" hidden="1">
      <c r="B185" s="250">
        <v>210507</v>
      </c>
      <c r="C185" s="250">
        <v>61347</v>
      </c>
      <c r="D185" s="250">
        <v>102154</v>
      </c>
      <c r="K185" s="250">
        <v>0</v>
      </c>
      <c r="L185" s="250" t="s">
        <v>2027</v>
      </c>
      <c r="M185" s="250" t="s">
        <v>2315</v>
      </c>
      <c r="N185" s="250" t="s">
        <v>2324</v>
      </c>
      <c r="O185" s="250" t="s">
        <v>1215</v>
      </c>
      <c r="P185" s="415">
        <v>44515</v>
      </c>
      <c r="Q185" s="436"/>
      <c r="R185" s="415">
        <v>44531</v>
      </c>
      <c r="S185" s="415">
        <v>43445</v>
      </c>
      <c r="T185" s="430" t="s">
        <v>2317</v>
      </c>
      <c r="U185" s="416">
        <v>6122043</v>
      </c>
      <c r="V185" s="431">
        <v>2019</v>
      </c>
      <c r="W185" s="416">
        <v>6431971.4268749999</v>
      </c>
      <c r="X185" s="416">
        <v>5962651</v>
      </c>
      <c r="Z185" s="416">
        <v>0</v>
      </c>
      <c r="AB185" s="430" t="s">
        <v>1584</v>
      </c>
      <c r="AE185" s="430">
        <v>528020</v>
      </c>
      <c r="AG185" s="430" t="s">
        <v>2325</v>
      </c>
      <c r="AH185" s="250" t="s">
        <v>2144</v>
      </c>
    </row>
    <row r="186" spans="1:43" hidden="1">
      <c r="B186" s="250">
        <v>210507</v>
      </c>
      <c r="C186" s="250">
        <v>61347</v>
      </c>
      <c r="D186" s="250">
        <v>102157</v>
      </c>
      <c r="K186" s="250">
        <v>0</v>
      </c>
      <c r="L186" s="250" t="s">
        <v>2027</v>
      </c>
      <c r="M186" s="250" t="s">
        <v>2315</v>
      </c>
      <c r="N186" s="250" t="s">
        <v>2326</v>
      </c>
      <c r="O186" s="250" t="s">
        <v>1215</v>
      </c>
      <c r="P186" s="415">
        <v>44515</v>
      </c>
      <c r="Q186" s="436"/>
      <c r="R186" s="415">
        <v>43435</v>
      </c>
      <c r="S186" s="415">
        <v>43445</v>
      </c>
      <c r="T186" s="430" t="s">
        <v>2317</v>
      </c>
      <c r="U186" s="416">
        <v>5153574</v>
      </c>
      <c r="V186" s="431">
        <v>2019</v>
      </c>
      <c r="W186" s="416">
        <v>5414473.6837499999</v>
      </c>
      <c r="X186" s="416">
        <v>6341420</v>
      </c>
      <c r="Z186" s="416">
        <v>0</v>
      </c>
      <c r="AB186" s="430" t="s">
        <v>1584</v>
      </c>
      <c r="AG186" s="430" t="s">
        <v>2327</v>
      </c>
      <c r="AH186" s="250">
        <v>345</v>
      </c>
      <c r="AM186" s="250" t="s">
        <v>1840</v>
      </c>
      <c r="AN186" s="250" t="s">
        <v>1840</v>
      </c>
    </row>
    <row r="187" spans="1:43" hidden="1">
      <c r="B187" s="250">
        <v>210507</v>
      </c>
      <c r="C187" s="250">
        <v>61347</v>
      </c>
      <c r="D187" s="250">
        <v>102158</v>
      </c>
      <c r="K187" s="250">
        <v>0</v>
      </c>
      <c r="L187" s="250" t="s">
        <v>2027</v>
      </c>
      <c r="M187" s="250" t="s">
        <v>2315</v>
      </c>
      <c r="N187" s="250" t="s">
        <v>2328</v>
      </c>
      <c r="O187" s="250" t="s">
        <v>1215</v>
      </c>
      <c r="P187" s="415">
        <v>44150</v>
      </c>
      <c r="Q187" s="436"/>
      <c r="R187" s="415">
        <v>43435</v>
      </c>
      <c r="S187" s="415">
        <v>43445</v>
      </c>
      <c r="T187" s="430" t="s">
        <v>2317</v>
      </c>
      <c r="U187" s="416">
        <v>11741936</v>
      </c>
      <c r="V187" s="431">
        <v>2019</v>
      </c>
      <c r="W187" s="416">
        <v>12035484.4</v>
      </c>
      <c r="X187" s="416">
        <v>15137218</v>
      </c>
      <c r="Z187" s="416">
        <v>0</v>
      </c>
      <c r="AB187" s="430" t="s">
        <v>1584</v>
      </c>
      <c r="AG187" s="430" t="s">
        <v>2329</v>
      </c>
      <c r="AH187" s="250">
        <v>115</v>
      </c>
      <c r="AM187" s="250" t="s">
        <v>1840</v>
      </c>
      <c r="AN187" s="250" t="s">
        <v>1840</v>
      </c>
    </row>
    <row r="188" spans="1:43" hidden="1">
      <c r="B188" s="250">
        <v>210548</v>
      </c>
      <c r="C188" s="250">
        <v>71348</v>
      </c>
      <c r="D188" s="250">
        <v>102163</v>
      </c>
      <c r="K188" s="250">
        <v>0</v>
      </c>
      <c r="L188" s="250" t="s">
        <v>2330</v>
      </c>
      <c r="M188" s="250" t="s">
        <v>2331</v>
      </c>
      <c r="N188" s="250" t="s">
        <v>2332</v>
      </c>
      <c r="O188" s="250" t="s">
        <v>1215</v>
      </c>
      <c r="P188" s="415">
        <v>45077</v>
      </c>
      <c r="Q188" s="436"/>
      <c r="R188" s="415">
        <v>44348</v>
      </c>
      <c r="S188" s="415">
        <v>43812</v>
      </c>
      <c r="T188" s="430" t="s">
        <v>2333</v>
      </c>
      <c r="U188" s="416">
        <v>3647471</v>
      </c>
      <c r="V188" s="431">
        <v>2019</v>
      </c>
      <c r="W188" s="416">
        <v>3927927.3066219999</v>
      </c>
      <c r="X188" s="416">
        <v>3647471</v>
      </c>
      <c r="Z188" s="416">
        <v>0</v>
      </c>
      <c r="AB188" s="430" t="s">
        <v>1568</v>
      </c>
      <c r="AC188" s="430">
        <v>646209</v>
      </c>
      <c r="AD188" s="430" t="s">
        <v>2334</v>
      </c>
      <c r="AE188" s="430">
        <v>646231</v>
      </c>
      <c r="AF188" s="430" t="s">
        <v>2335</v>
      </c>
      <c r="AG188" s="430" t="s">
        <v>2336</v>
      </c>
      <c r="AH188" s="250">
        <v>161</v>
      </c>
      <c r="AJ188" s="250">
        <v>3.3</v>
      </c>
      <c r="AM188" s="250" t="s">
        <v>1840</v>
      </c>
      <c r="AN188" s="250" t="s">
        <v>1840</v>
      </c>
    </row>
    <row r="189" spans="1:43" hidden="1">
      <c r="B189" s="250">
        <v>210505</v>
      </c>
      <c r="C189" s="250">
        <v>71352</v>
      </c>
      <c r="D189" s="250">
        <v>102172</v>
      </c>
      <c r="K189" s="250">
        <v>0</v>
      </c>
      <c r="L189" s="250" t="s">
        <v>1834</v>
      </c>
      <c r="M189" s="250" t="s">
        <v>2337</v>
      </c>
      <c r="N189" s="250" t="s">
        <v>2338</v>
      </c>
      <c r="O189" s="250" t="s">
        <v>1215</v>
      </c>
      <c r="P189" s="415">
        <v>44166</v>
      </c>
      <c r="Q189" s="436"/>
      <c r="R189" s="415">
        <v>43800</v>
      </c>
      <c r="S189" s="415">
        <v>43440</v>
      </c>
      <c r="T189" s="430" t="s">
        <v>2339</v>
      </c>
      <c r="U189" s="416">
        <v>717209</v>
      </c>
      <c r="V189" s="431">
        <v>2019</v>
      </c>
      <c r="W189" s="416">
        <v>735139.22499999998</v>
      </c>
      <c r="X189" s="416">
        <v>717209</v>
      </c>
      <c r="Z189" s="416">
        <v>0</v>
      </c>
      <c r="AB189" s="430" t="s">
        <v>1568</v>
      </c>
      <c r="AG189" s="430" t="s">
        <v>2340</v>
      </c>
      <c r="AH189" s="250">
        <v>69</v>
      </c>
    </row>
    <row r="190" spans="1:43" hidden="1">
      <c r="B190" s="250">
        <v>210540</v>
      </c>
      <c r="C190" s="250">
        <v>81498</v>
      </c>
      <c r="D190" s="250">
        <v>112358</v>
      </c>
      <c r="K190" s="250">
        <v>0</v>
      </c>
      <c r="L190" s="250" t="s">
        <v>1866</v>
      </c>
      <c r="M190" s="250" t="s">
        <v>2341</v>
      </c>
      <c r="N190" s="250" t="s">
        <v>2342</v>
      </c>
      <c r="O190" s="250" t="s">
        <v>1215</v>
      </c>
      <c r="P190" s="415">
        <v>44348</v>
      </c>
      <c r="Q190" s="436"/>
      <c r="R190" s="415">
        <v>44348</v>
      </c>
      <c r="S190" s="415">
        <v>43787</v>
      </c>
      <c r="T190" s="430" t="s">
        <v>1578</v>
      </c>
      <c r="U190" s="416">
        <v>271289</v>
      </c>
      <c r="V190" s="431">
        <v>2020</v>
      </c>
      <c r="W190" s="416">
        <v>278071.22499999998</v>
      </c>
      <c r="X190" s="416">
        <v>271289</v>
      </c>
      <c r="Z190" s="416">
        <v>0</v>
      </c>
      <c r="AB190" s="430" t="s">
        <v>1563</v>
      </c>
      <c r="AC190" s="430">
        <v>514887</v>
      </c>
      <c r="AD190" s="430" t="s">
        <v>2343</v>
      </c>
      <c r="AG190" s="430" t="s">
        <v>2344</v>
      </c>
      <c r="AH190" s="250">
        <v>138</v>
      </c>
      <c r="AM190" s="250" t="s">
        <v>1840</v>
      </c>
      <c r="AN190" s="250" t="s">
        <v>1840</v>
      </c>
    </row>
    <row r="191" spans="1:43">
      <c r="A191" s="250" t="s">
        <v>482</v>
      </c>
      <c r="B191" s="250">
        <v>210544</v>
      </c>
      <c r="C191" s="250">
        <v>81571</v>
      </c>
      <c r="D191" s="250">
        <v>112488</v>
      </c>
      <c r="E191" s="250" t="s">
        <v>1594</v>
      </c>
      <c r="F191" s="250" t="e">
        <v>#N/A</v>
      </c>
      <c r="G191" s="250" t="s">
        <v>1594</v>
      </c>
      <c r="H191" s="250" t="s">
        <v>1505</v>
      </c>
      <c r="I191" s="443" t="s">
        <v>2738</v>
      </c>
      <c r="J191" s="250" t="s">
        <v>1594</v>
      </c>
      <c r="K191" s="250" t="s">
        <v>1594</v>
      </c>
      <c r="L191" s="250" t="s">
        <v>1219</v>
      </c>
      <c r="M191" s="430" t="s">
        <v>1668</v>
      </c>
      <c r="N191" s="430" t="s">
        <v>1597</v>
      </c>
      <c r="O191" s="430" t="s">
        <v>1215</v>
      </c>
      <c r="P191" s="415">
        <v>44713</v>
      </c>
      <c r="Q191" s="436">
        <v>44713</v>
      </c>
      <c r="R191" s="415">
        <v>44348</v>
      </c>
      <c r="S191" s="415">
        <v>43787</v>
      </c>
      <c r="T191" s="430" t="s">
        <v>1578</v>
      </c>
      <c r="U191" s="416">
        <v>9155167</v>
      </c>
      <c r="V191" s="431">
        <v>2020</v>
      </c>
      <c r="W191" s="416">
        <v>9618647.3293750007</v>
      </c>
      <c r="X191" s="416">
        <v>9155167</v>
      </c>
      <c r="Y191" s="433">
        <v>8505279</v>
      </c>
      <c r="Z191" s="416">
        <v>0</v>
      </c>
      <c r="AB191" s="430" t="s">
        <v>1563</v>
      </c>
      <c r="AC191" s="430">
        <v>510407</v>
      </c>
      <c r="AD191" s="430" t="s">
        <v>1669</v>
      </c>
      <c r="AE191" s="430">
        <v>510371</v>
      </c>
      <c r="AF191" s="430" t="s">
        <v>1670</v>
      </c>
      <c r="AG191" s="430" t="s">
        <v>1598</v>
      </c>
      <c r="AH191" s="250" t="s">
        <v>1599</v>
      </c>
      <c r="AM191" s="250" t="s">
        <v>1564</v>
      </c>
      <c r="AO191" s="250" t="s">
        <v>1564</v>
      </c>
      <c r="AP191" s="434" t="s">
        <v>1595</v>
      </c>
      <c r="AQ191" t="s">
        <v>2345</v>
      </c>
    </row>
    <row r="192" spans="1:43">
      <c r="A192" s="450" t="s">
        <v>482</v>
      </c>
      <c r="B192" s="250">
        <v>210544</v>
      </c>
      <c r="C192" s="250">
        <v>81561</v>
      </c>
      <c r="D192" s="250">
        <v>112502</v>
      </c>
      <c r="E192" s="250" t="e">
        <v>#N/A</v>
      </c>
      <c r="F192" s="250" t="e">
        <v>#N/A</v>
      </c>
      <c r="G192" s="250" t="e">
        <v>#N/A</v>
      </c>
      <c r="H192" s="250" t="s">
        <v>1504</v>
      </c>
      <c r="I192" s="442" t="s">
        <v>2782</v>
      </c>
      <c r="J192" s="250" t="s">
        <v>2737</v>
      </c>
      <c r="K192" s="250" t="s">
        <v>2737</v>
      </c>
      <c r="L192" s="250" t="s">
        <v>1219</v>
      </c>
      <c r="M192" s="430" t="s">
        <v>1637</v>
      </c>
      <c r="N192" s="430" t="s">
        <v>1641</v>
      </c>
      <c r="O192" s="430" t="s">
        <v>1354</v>
      </c>
      <c r="P192" s="415">
        <v>45778</v>
      </c>
      <c r="Q192" s="436">
        <v>45778</v>
      </c>
      <c r="R192" s="415">
        <v>46023</v>
      </c>
      <c r="S192" s="415">
        <v>43787</v>
      </c>
      <c r="T192" s="430" t="s">
        <v>1578</v>
      </c>
      <c r="U192" s="416">
        <v>3165684</v>
      </c>
      <c r="V192" s="431">
        <v>2019</v>
      </c>
      <c r="W192" s="416">
        <v>3409095.4054840002</v>
      </c>
      <c r="X192" s="416">
        <v>5329277</v>
      </c>
      <c r="Y192" s="451">
        <v>5374949</v>
      </c>
      <c r="Z192" s="416">
        <v>0</v>
      </c>
      <c r="AB192" s="430" t="s">
        <v>1591</v>
      </c>
      <c r="AG192" s="430" t="s">
        <v>1642</v>
      </c>
      <c r="AH192" s="250">
        <v>345</v>
      </c>
      <c r="AI192" s="250">
        <v>0.06</v>
      </c>
      <c r="AM192" s="250" t="s">
        <v>1564</v>
      </c>
      <c r="AN192" s="250" t="s">
        <v>1840</v>
      </c>
      <c r="AO192" s="250" t="s">
        <v>1564</v>
      </c>
    </row>
    <row r="193" spans="1:43" hidden="1">
      <c r="B193" s="250">
        <v>210541</v>
      </c>
      <c r="C193" s="250">
        <v>81503</v>
      </c>
      <c r="D193" s="250">
        <v>112363</v>
      </c>
      <c r="K193" s="250">
        <v>0</v>
      </c>
      <c r="L193" s="250" t="s">
        <v>2027</v>
      </c>
      <c r="M193" s="250" t="s">
        <v>2346</v>
      </c>
      <c r="N193" s="250" t="s">
        <v>2347</v>
      </c>
      <c r="O193" s="250" t="s">
        <v>1215</v>
      </c>
      <c r="P193" s="415">
        <v>44346</v>
      </c>
      <c r="Q193" s="436"/>
      <c r="R193" s="415">
        <v>44348</v>
      </c>
      <c r="S193" s="415">
        <v>43787</v>
      </c>
      <c r="T193" s="430" t="s">
        <v>1578</v>
      </c>
      <c r="U193" s="416">
        <v>1658004</v>
      </c>
      <c r="V193" s="431">
        <v>2019</v>
      </c>
      <c r="W193" s="416">
        <v>1741940.4524999999</v>
      </c>
      <c r="X193" s="416">
        <v>257408</v>
      </c>
      <c r="AB193" s="430" t="s">
        <v>1584</v>
      </c>
      <c r="AC193" s="430">
        <v>525454</v>
      </c>
      <c r="AD193" s="430" t="s">
        <v>2348</v>
      </c>
      <c r="AG193" s="430" t="s">
        <v>2349</v>
      </c>
      <c r="AH193" s="250">
        <v>115</v>
      </c>
      <c r="AM193" s="250" t="s">
        <v>1840</v>
      </c>
      <c r="AN193" s="250" t="s">
        <v>1840</v>
      </c>
    </row>
    <row r="194" spans="1:43" hidden="1">
      <c r="B194" s="250">
        <v>210538</v>
      </c>
      <c r="C194" s="250">
        <v>81505</v>
      </c>
      <c r="D194" s="250">
        <v>112366</v>
      </c>
      <c r="K194" s="250">
        <v>0</v>
      </c>
      <c r="L194" s="250" t="s">
        <v>1905</v>
      </c>
      <c r="M194" s="250" t="s">
        <v>2350</v>
      </c>
      <c r="N194" s="250" t="s">
        <v>2351</v>
      </c>
      <c r="O194" s="250" t="s">
        <v>1215</v>
      </c>
      <c r="P194" s="415">
        <v>43862</v>
      </c>
      <c r="Q194" s="436"/>
      <c r="R194" s="415">
        <v>44348</v>
      </c>
      <c r="S194" s="415">
        <v>43787</v>
      </c>
      <c r="T194" s="430" t="s">
        <v>1578</v>
      </c>
      <c r="U194" s="416">
        <v>2600000</v>
      </c>
      <c r="V194" s="431">
        <v>2020</v>
      </c>
      <c r="W194" s="416">
        <v>2600000</v>
      </c>
      <c r="X194" s="416">
        <v>2555908</v>
      </c>
      <c r="Z194" s="416">
        <v>2555908</v>
      </c>
      <c r="AA194" s="250" t="s">
        <v>1706</v>
      </c>
      <c r="AB194" s="430" t="s">
        <v>1563</v>
      </c>
      <c r="AC194" s="430">
        <v>640103</v>
      </c>
      <c r="AD194" s="430" t="s">
        <v>2352</v>
      </c>
      <c r="AG194" s="430" t="s">
        <v>2353</v>
      </c>
      <c r="AH194" s="250">
        <v>115</v>
      </c>
      <c r="AN194" s="250" t="s">
        <v>1564</v>
      </c>
    </row>
    <row r="195" spans="1:43" hidden="1">
      <c r="B195" s="250">
        <v>210538</v>
      </c>
      <c r="C195" s="250">
        <v>81506</v>
      </c>
      <c r="D195" s="250">
        <v>112367</v>
      </c>
      <c r="K195" s="250">
        <v>0</v>
      </c>
      <c r="L195" s="250" t="s">
        <v>1905</v>
      </c>
      <c r="M195" s="250" t="s">
        <v>2354</v>
      </c>
      <c r="N195" s="250" t="s">
        <v>2355</v>
      </c>
      <c r="O195" s="250" t="s">
        <v>1215</v>
      </c>
      <c r="P195" s="415">
        <v>44197</v>
      </c>
      <c r="Q195" s="436"/>
      <c r="R195" s="415">
        <v>44348</v>
      </c>
      <c r="S195" s="415">
        <v>43787</v>
      </c>
      <c r="T195" s="430" t="s">
        <v>1578</v>
      </c>
      <c r="U195" s="416">
        <v>550000</v>
      </c>
      <c r="V195" s="431">
        <v>2020</v>
      </c>
      <c r="W195" s="416">
        <v>563750</v>
      </c>
      <c r="X195" s="416">
        <v>434289</v>
      </c>
      <c r="Z195" s="416">
        <v>434289</v>
      </c>
      <c r="AA195" s="250" t="s">
        <v>1706</v>
      </c>
      <c r="AB195" s="430" t="s">
        <v>1563</v>
      </c>
      <c r="AC195" s="430">
        <v>640215</v>
      </c>
      <c r="AD195" s="430" t="s">
        <v>2356</v>
      </c>
      <c r="AG195" s="430" t="s">
        <v>2357</v>
      </c>
      <c r="AH195" s="250">
        <v>115</v>
      </c>
      <c r="AN195" s="250" t="s">
        <v>1564</v>
      </c>
    </row>
    <row r="196" spans="1:43" hidden="1">
      <c r="B196" s="250">
        <v>210538</v>
      </c>
      <c r="C196" s="250">
        <v>81507</v>
      </c>
      <c r="D196" s="250">
        <v>112368</v>
      </c>
      <c r="K196" s="250">
        <v>0</v>
      </c>
      <c r="L196" s="250" t="s">
        <v>1905</v>
      </c>
      <c r="M196" s="250" t="s">
        <v>2358</v>
      </c>
      <c r="N196" s="250" t="s">
        <v>2359</v>
      </c>
      <c r="O196" s="250" t="s">
        <v>1215</v>
      </c>
      <c r="P196" s="415">
        <v>44743</v>
      </c>
      <c r="Q196" s="436"/>
      <c r="R196" s="415">
        <v>44348</v>
      </c>
      <c r="S196" s="415">
        <v>43787</v>
      </c>
      <c r="T196" s="430" t="s">
        <v>1578</v>
      </c>
      <c r="U196" s="416">
        <v>510000</v>
      </c>
      <c r="V196" s="431">
        <v>2020</v>
      </c>
      <c r="W196" s="416">
        <v>535818.75</v>
      </c>
      <c r="X196" s="416">
        <v>679553</v>
      </c>
      <c r="Z196" s="416">
        <v>0</v>
      </c>
      <c r="AB196" s="430" t="s">
        <v>1568</v>
      </c>
      <c r="AC196" s="430">
        <v>640280</v>
      </c>
      <c r="AD196" s="430" t="s">
        <v>2360</v>
      </c>
      <c r="AG196" s="430" t="s">
        <v>2361</v>
      </c>
      <c r="AH196" s="250">
        <v>138</v>
      </c>
      <c r="AM196" s="250" t="s">
        <v>1840</v>
      </c>
      <c r="AN196" s="250" t="s">
        <v>1840</v>
      </c>
    </row>
    <row r="197" spans="1:43" hidden="1">
      <c r="B197" s="250">
        <v>210539</v>
      </c>
      <c r="C197" s="250">
        <v>81508</v>
      </c>
      <c r="D197" s="250">
        <v>112369</v>
      </c>
      <c r="K197" s="250" t="e">
        <v>#N/A</v>
      </c>
      <c r="L197" s="250" t="s">
        <v>2362</v>
      </c>
      <c r="M197" s="250" t="s">
        <v>2363</v>
      </c>
      <c r="N197" s="250" t="s">
        <v>2364</v>
      </c>
      <c r="O197" s="250" t="s">
        <v>1215</v>
      </c>
      <c r="P197" s="415">
        <v>44377</v>
      </c>
      <c r="Q197" s="436"/>
      <c r="R197" s="415">
        <v>44348</v>
      </c>
      <c r="S197" s="415">
        <v>43787</v>
      </c>
      <c r="T197" s="430" t="s">
        <v>1578</v>
      </c>
      <c r="U197" s="416">
        <v>311400</v>
      </c>
      <c r="V197" s="431">
        <v>2019</v>
      </c>
      <c r="W197" s="416">
        <v>327164.625</v>
      </c>
      <c r="X197" s="416">
        <v>259864</v>
      </c>
      <c r="Z197" s="416">
        <v>0</v>
      </c>
      <c r="AB197" s="430" t="s">
        <v>1584</v>
      </c>
      <c r="AC197" s="430">
        <v>542978</v>
      </c>
      <c r="AD197" s="430" t="s">
        <v>2365</v>
      </c>
      <c r="AG197" s="430" t="s">
        <v>2366</v>
      </c>
      <c r="AH197" s="250">
        <v>161</v>
      </c>
      <c r="AL197" s="250" t="s">
        <v>1564</v>
      </c>
      <c r="AM197" s="250" t="s">
        <v>1564</v>
      </c>
      <c r="AN197" s="250" t="s">
        <v>1564</v>
      </c>
    </row>
    <row r="198" spans="1:43" hidden="1">
      <c r="B198" s="250">
        <v>210539</v>
      </c>
      <c r="C198" s="250">
        <v>81509</v>
      </c>
      <c r="D198" s="250">
        <v>112370</v>
      </c>
      <c r="K198" s="250">
        <v>0</v>
      </c>
      <c r="L198" s="250" t="s">
        <v>2362</v>
      </c>
      <c r="M198" s="250" t="s">
        <v>2367</v>
      </c>
      <c r="N198" s="250" t="s">
        <v>2368</v>
      </c>
      <c r="O198" s="250" t="s">
        <v>1215</v>
      </c>
      <c r="P198" s="415">
        <v>44098</v>
      </c>
      <c r="Q198" s="436"/>
      <c r="R198" s="415">
        <v>44348</v>
      </c>
      <c r="S198" s="415">
        <v>43787</v>
      </c>
      <c r="T198" s="430" t="s">
        <v>1578</v>
      </c>
      <c r="U198" s="416">
        <v>468500</v>
      </c>
      <c r="V198" s="431">
        <v>2019</v>
      </c>
      <c r="W198" s="416">
        <v>480212.5</v>
      </c>
      <c r="X198" s="416">
        <v>400871</v>
      </c>
      <c r="Z198" s="416">
        <v>400871</v>
      </c>
      <c r="AA198" s="250" t="s">
        <v>1706</v>
      </c>
      <c r="AB198" s="430" t="s">
        <v>1563</v>
      </c>
      <c r="AC198" s="430">
        <v>542997</v>
      </c>
      <c r="AD198" s="430" t="s">
        <v>2369</v>
      </c>
      <c r="AG198" s="430" t="s">
        <v>2370</v>
      </c>
      <c r="AH198" s="250">
        <v>161</v>
      </c>
      <c r="AL198" s="250" t="s">
        <v>1564</v>
      </c>
      <c r="AN198" s="250" t="s">
        <v>1564</v>
      </c>
    </row>
    <row r="199" spans="1:43" hidden="1">
      <c r="B199" s="250">
        <v>210539</v>
      </c>
      <c r="C199" s="250">
        <v>81511</v>
      </c>
      <c r="D199" s="250">
        <v>112372</v>
      </c>
      <c r="K199" s="250">
        <v>0</v>
      </c>
      <c r="L199" s="250" t="s">
        <v>2362</v>
      </c>
      <c r="M199" s="250" t="s">
        <v>2371</v>
      </c>
      <c r="N199" s="250" t="s">
        <v>2372</v>
      </c>
      <c r="O199" s="250" t="s">
        <v>1215</v>
      </c>
      <c r="P199" s="415">
        <v>44561</v>
      </c>
      <c r="Q199" s="436"/>
      <c r="R199" s="415">
        <v>44348</v>
      </c>
      <c r="S199" s="415">
        <v>43787</v>
      </c>
      <c r="T199" s="430" t="s">
        <v>1578</v>
      </c>
      <c r="U199" s="416">
        <v>898600</v>
      </c>
      <c r="V199" s="431">
        <v>2019</v>
      </c>
      <c r="W199" s="416">
        <v>944091.625</v>
      </c>
      <c r="X199" s="416">
        <v>1348442</v>
      </c>
      <c r="Z199" s="416">
        <v>0</v>
      </c>
      <c r="AB199" s="430" t="s">
        <v>1584</v>
      </c>
      <c r="AC199" s="430">
        <v>542993</v>
      </c>
      <c r="AD199" s="430" t="s">
        <v>2373</v>
      </c>
      <c r="AG199" s="430" t="s">
        <v>2374</v>
      </c>
      <c r="AH199" s="250">
        <v>161</v>
      </c>
      <c r="AL199" s="250" t="s">
        <v>1564</v>
      </c>
    </row>
    <row r="200" spans="1:43" hidden="1">
      <c r="B200" s="250">
        <v>210545</v>
      </c>
      <c r="C200" s="250">
        <v>81513</v>
      </c>
      <c r="D200" s="250">
        <v>112377</v>
      </c>
      <c r="K200" s="250">
        <v>0</v>
      </c>
      <c r="L200" s="250" t="s">
        <v>1834</v>
      </c>
      <c r="M200" s="250" t="s">
        <v>2375</v>
      </c>
      <c r="N200" s="250" t="s">
        <v>2376</v>
      </c>
      <c r="O200" s="250" t="s">
        <v>1215</v>
      </c>
      <c r="P200" s="415">
        <v>46600</v>
      </c>
      <c r="Q200" s="436"/>
      <c r="R200" s="415">
        <v>44348</v>
      </c>
      <c r="S200" s="415">
        <v>43787</v>
      </c>
      <c r="T200" s="430" t="s">
        <v>1578</v>
      </c>
      <c r="U200" s="416">
        <v>828359</v>
      </c>
      <c r="V200" s="431">
        <v>2020</v>
      </c>
      <c r="W200" s="416">
        <v>870294.67437499994</v>
      </c>
      <c r="X200" s="416">
        <v>838500</v>
      </c>
      <c r="Z200" s="416">
        <v>0</v>
      </c>
      <c r="AB200" s="430" t="s">
        <v>1568</v>
      </c>
      <c r="AC200" s="430">
        <v>520814</v>
      </c>
      <c r="AD200" s="430" t="s">
        <v>1876</v>
      </c>
      <c r="AG200" s="430" t="s">
        <v>2377</v>
      </c>
      <c r="AH200" s="250">
        <v>138</v>
      </c>
    </row>
    <row r="201" spans="1:43" hidden="1">
      <c r="B201" s="250">
        <v>210545</v>
      </c>
      <c r="C201" s="250">
        <v>81514</v>
      </c>
      <c r="D201" s="250">
        <v>112378</v>
      </c>
      <c r="K201" s="250">
        <v>0</v>
      </c>
      <c r="L201" s="250" t="s">
        <v>1834</v>
      </c>
      <c r="M201" s="250" t="s">
        <v>2378</v>
      </c>
      <c r="N201" s="250" t="s">
        <v>2379</v>
      </c>
      <c r="O201" s="250" t="s">
        <v>1215</v>
      </c>
      <c r="P201" s="415">
        <v>44348</v>
      </c>
      <c r="Q201" s="436"/>
      <c r="R201" s="415">
        <v>44348</v>
      </c>
      <c r="S201" s="415">
        <v>43787</v>
      </c>
      <c r="T201" s="430" t="s">
        <v>1578</v>
      </c>
      <c r="U201" s="416">
        <v>52400</v>
      </c>
      <c r="V201" s="431">
        <v>2020</v>
      </c>
      <c r="W201" s="416">
        <v>53710</v>
      </c>
      <c r="X201" s="416">
        <v>52400</v>
      </c>
      <c r="Z201" s="416">
        <v>0</v>
      </c>
      <c r="AB201" s="430" t="s">
        <v>1568</v>
      </c>
      <c r="AC201" s="430">
        <v>521088</v>
      </c>
      <c r="AD201" s="430" t="s">
        <v>2380</v>
      </c>
      <c r="AG201" s="430" t="s">
        <v>2381</v>
      </c>
      <c r="AH201" s="250">
        <v>69</v>
      </c>
      <c r="AM201" s="250" t="s">
        <v>1840</v>
      </c>
      <c r="AN201" s="250" t="s">
        <v>1840</v>
      </c>
    </row>
    <row r="202" spans="1:43" hidden="1">
      <c r="B202" s="250">
        <v>210545</v>
      </c>
      <c r="C202" s="250">
        <v>81515</v>
      </c>
      <c r="D202" s="250">
        <v>112379</v>
      </c>
      <c r="K202" s="250">
        <v>0</v>
      </c>
      <c r="L202" s="250" t="s">
        <v>1834</v>
      </c>
      <c r="M202" s="250" t="s">
        <v>2382</v>
      </c>
      <c r="N202" s="250" t="s">
        <v>2383</v>
      </c>
      <c r="O202" s="250" t="s">
        <v>1215</v>
      </c>
      <c r="P202" s="415">
        <v>44924</v>
      </c>
      <c r="Q202" s="436"/>
      <c r="R202" s="415">
        <v>44348</v>
      </c>
      <c r="S202" s="415">
        <v>43787</v>
      </c>
      <c r="T202" s="430" t="s">
        <v>1578</v>
      </c>
      <c r="U202" s="416">
        <v>822500</v>
      </c>
      <c r="V202" s="431">
        <v>2020</v>
      </c>
      <c r="W202" s="416">
        <v>864139.0625</v>
      </c>
      <c r="X202" s="416">
        <v>4100000</v>
      </c>
      <c r="Z202" s="416">
        <v>0</v>
      </c>
      <c r="AB202" s="430" t="s">
        <v>1568</v>
      </c>
      <c r="AC202" s="430">
        <v>520999</v>
      </c>
      <c r="AD202" s="430" t="s">
        <v>1947</v>
      </c>
      <c r="AG202" s="430" t="s">
        <v>2384</v>
      </c>
      <c r="AM202" s="250" t="s">
        <v>1840</v>
      </c>
      <c r="AN202" s="250" t="s">
        <v>1840</v>
      </c>
    </row>
    <row r="203" spans="1:43" hidden="1">
      <c r="B203" s="250">
        <v>210545</v>
      </c>
      <c r="C203" s="250">
        <v>81515</v>
      </c>
      <c r="D203" s="250">
        <v>112380</v>
      </c>
      <c r="K203" s="250">
        <v>0</v>
      </c>
      <c r="L203" s="250" t="s">
        <v>1834</v>
      </c>
      <c r="M203" s="250" t="s">
        <v>2382</v>
      </c>
      <c r="N203" s="250" t="s">
        <v>2385</v>
      </c>
      <c r="O203" s="250" t="s">
        <v>1215</v>
      </c>
      <c r="P203" s="415">
        <v>44713</v>
      </c>
      <c r="Q203" s="436"/>
      <c r="R203" s="415">
        <v>44348</v>
      </c>
      <c r="S203" s="415">
        <v>43787</v>
      </c>
      <c r="T203" s="430" t="s">
        <v>1578</v>
      </c>
      <c r="U203" s="416">
        <v>128300</v>
      </c>
      <c r="V203" s="431">
        <v>2020</v>
      </c>
      <c r="W203" s="416">
        <v>134795.1875</v>
      </c>
      <c r="X203" s="416">
        <v>204000</v>
      </c>
      <c r="Z203" s="416">
        <v>0</v>
      </c>
      <c r="AB203" s="430" t="s">
        <v>1568</v>
      </c>
      <c r="AC203" s="430">
        <v>520995</v>
      </c>
      <c r="AD203" s="430" t="s">
        <v>1947</v>
      </c>
      <c r="AG203" s="430" t="s">
        <v>2386</v>
      </c>
      <c r="AM203" s="250" t="s">
        <v>1840</v>
      </c>
      <c r="AN203" s="250" t="s">
        <v>1840</v>
      </c>
    </row>
    <row r="204" spans="1:43" hidden="1">
      <c r="B204" s="250">
        <v>210542</v>
      </c>
      <c r="C204" s="250">
        <v>81516</v>
      </c>
      <c r="D204" s="250">
        <v>112381</v>
      </c>
      <c r="K204" s="250">
        <v>0</v>
      </c>
      <c r="L204" s="250" t="s">
        <v>1869</v>
      </c>
      <c r="M204" s="250" t="s">
        <v>2387</v>
      </c>
      <c r="N204" s="250" t="s">
        <v>2388</v>
      </c>
      <c r="O204" s="250" t="s">
        <v>1215</v>
      </c>
      <c r="P204" s="415">
        <v>44713</v>
      </c>
      <c r="Q204" s="436"/>
      <c r="R204" s="415">
        <v>44287</v>
      </c>
      <c r="S204" s="415">
        <v>43787</v>
      </c>
      <c r="T204" s="430" t="s">
        <v>1578</v>
      </c>
      <c r="U204" s="416">
        <v>3067168.2</v>
      </c>
      <c r="V204" s="431">
        <v>2020</v>
      </c>
      <c r="W204" s="416">
        <v>3222443.5901250001</v>
      </c>
      <c r="X204" s="416">
        <v>3393918</v>
      </c>
      <c r="Z204" s="416">
        <v>0</v>
      </c>
      <c r="AB204" s="430" t="s">
        <v>1568</v>
      </c>
      <c r="AC204" s="430">
        <v>533322</v>
      </c>
      <c r="AD204" s="430" t="s">
        <v>2389</v>
      </c>
      <c r="AE204" s="430">
        <v>533337</v>
      </c>
      <c r="AF204" s="430" t="s">
        <v>2390</v>
      </c>
      <c r="AG204" s="430" t="s">
        <v>2391</v>
      </c>
      <c r="AH204" s="250">
        <v>115</v>
      </c>
      <c r="AI204" s="250">
        <v>4</v>
      </c>
      <c r="AL204" s="250" t="s">
        <v>1564</v>
      </c>
      <c r="AM204" s="250" t="s">
        <v>1564</v>
      </c>
    </row>
    <row r="205" spans="1:43" hidden="1">
      <c r="B205" s="250">
        <v>210605</v>
      </c>
      <c r="C205" s="250">
        <v>81516</v>
      </c>
      <c r="D205" s="250">
        <v>112383</v>
      </c>
      <c r="K205" s="250">
        <v>0</v>
      </c>
      <c r="L205" s="250" t="s">
        <v>1869</v>
      </c>
      <c r="M205" s="250" t="s">
        <v>2387</v>
      </c>
      <c r="N205" s="250" t="s">
        <v>2392</v>
      </c>
      <c r="O205" s="250" t="s">
        <v>1215</v>
      </c>
      <c r="P205" s="415">
        <v>44713</v>
      </c>
      <c r="Q205" s="436"/>
      <c r="R205" s="415">
        <v>44287</v>
      </c>
      <c r="S205" s="415">
        <v>44257</v>
      </c>
      <c r="T205" s="430" t="s">
        <v>1578</v>
      </c>
      <c r="U205" s="416">
        <v>9204123</v>
      </c>
      <c r="V205" s="431">
        <v>2020</v>
      </c>
      <c r="W205" s="416">
        <v>9670081.7268749997</v>
      </c>
      <c r="X205" s="416">
        <v>10675598</v>
      </c>
      <c r="Z205" s="416">
        <v>0</v>
      </c>
      <c r="AB205" s="430" t="s">
        <v>1568</v>
      </c>
      <c r="AC205" s="430">
        <v>533338</v>
      </c>
      <c r="AD205" s="430" t="s">
        <v>2393</v>
      </c>
      <c r="AE205" s="430">
        <v>533338</v>
      </c>
      <c r="AF205" s="430" t="s">
        <v>2393</v>
      </c>
      <c r="AG205" s="430" t="s">
        <v>2394</v>
      </c>
      <c r="AH205" s="250">
        <v>115</v>
      </c>
      <c r="AI205" s="250">
        <v>2.2000000000000002</v>
      </c>
      <c r="AL205" s="250" t="s">
        <v>1564</v>
      </c>
      <c r="AM205" s="250" t="s">
        <v>1564</v>
      </c>
    </row>
    <row r="206" spans="1:43">
      <c r="C206" s="250">
        <v>81657</v>
      </c>
      <c r="D206" s="250">
        <v>122665</v>
      </c>
      <c r="E206" s="250" t="e">
        <v>#N/A</v>
      </c>
      <c r="F206" s="250" t="e">
        <v>#N/A</v>
      </c>
      <c r="G206" s="250" t="e">
        <v>#N/A</v>
      </c>
      <c r="H206" s="250" t="s">
        <v>1504</v>
      </c>
      <c r="I206" s="442" t="s">
        <v>2740</v>
      </c>
      <c r="J206" s="250">
        <v>0</v>
      </c>
      <c r="L206" s="250" t="s">
        <v>1219</v>
      </c>
      <c r="M206" s="430" t="s">
        <v>2101</v>
      </c>
      <c r="N206" s="430" t="s">
        <v>1746</v>
      </c>
      <c r="O206" s="430" t="s">
        <v>1386</v>
      </c>
      <c r="P206" s="415"/>
      <c r="Q206" s="436"/>
      <c r="R206" s="415"/>
      <c r="T206" s="430" t="s">
        <v>1590</v>
      </c>
      <c r="X206" s="416">
        <v>1388819</v>
      </c>
      <c r="Y206" s="451"/>
      <c r="Z206" s="416">
        <v>0</v>
      </c>
      <c r="AB206" s="430" t="s">
        <v>1591</v>
      </c>
      <c r="AG206" s="430" t="s">
        <v>1747</v>
      </c>
      <c r="AH206" s="434">
        <v>345</v>
      </c>
      <c r="AI206" s="250">
        <v>0.18</v>
      </c>
      <c r="AM206" s="250" t="s">
        <v>1840</v>
      </c>
      <c r="AN206" s="250" t="s">
        <v>1840</v>
      </c>
      <c r="AO206" s="250" t="s">
        <v>1564</v>
      </c>
      <c r="AQ206" s="438" t="s">
        <v>2764</v>
      </c>
    </row>
    <row r="207" spans="1:43">
      <c r="A207" s="450"/>
      <c r="C207" s="250">
        <v>81657</v>
      </c>
      <c r="D207" s="250">
        <v>122666</v>
      </c>
      <c r="E207" s="250" t="e">
        <v>#N/A</v>
      </c>
      <c r="F207" s="250" t="e">
        <v>#N/A</v>
      </c>
      <c r="G207" s="250" t="e">
        <v>#N/A</v>
      </c>
      <c r="H207" s="250" t="s">
        <v>1504</v>
      </c>
      <c r="I207" s="442" t="s">
        <v>2740</v>
      </c>
      <c r="J207" s="250">
        <v>0</v>
      </c>
      <c r="L207" s="250" t="s">
        <v>1219</v>
      </c>
      <c r="M207" s="430" t="s">
        <v>2101</v>
      </c>
      <c r="N207" s="430" t="s">
        <v>1748</v>
      </c>
      <c r="O207" s="430" t="s">
        <v>1386</v>
      </c>
      <c r="P207" s="415"/>
      <c r="Q207" s="436"/>
      <c r="R207" s="415"/>
      <c r="T207" s="430" t="s">
        <v>1590</v>
      </c>
      <c r="X207" s="416">
        <v>10361130</v>
      </c>
      <c r="Y207" s="451"/>
      <c r="Z207" s="416">
        <v>0</v>
      </c>
      <c r="AB207" s="430" t="s">
        <v>1591</v>
      </c>
      <c r="AG207" s="430" t="s">
        <v>1749</v>
      </c>
      <c r="AH207" s="434">
        <v>345</v>
      </c>
      <c r="AM207" s="250" t="s">
        <v>1840</v>
      </c>
      <c r="AN207" s="250" t="s">
        <v>1840</v>
      </c>
      <c r="AO207" s="250" t="s">
        <v>1564</v>
      </c>
      <c r="AQ207" s="438" t="s">
        <v>2764</v>
      </c>
    </row>
    <row r="208" spans="1:43" hidden="1">
      <c r="B208" s="250">
        <v>210545</v>
      </c>
      <c r="C208" s="250">
        <v>81525</v>
      </c>
      <c r="D208" s="250">
        <v>112395</v>
      </c>
      <c r="K208" s="250">
        <v>0</v>
      </c>
      <c r="L208" s="250" t="s">
        <v>1834</v>
      </c>
      <c r="M208" s="250" t="s">
        <v>2396</v>
      </c>
      <c r="N208" s="250" t="s">
        <v>2397</v>
      </c>
      <c r="O208" s="250" t="s">
        <v>1215</v>
      </c>
      <c r="P208" s="415">
        <v>45989</v>
      </c>
      <c r="Q208" s="436"/>
      <c r="R208" s="415">
        <v>44348</v>
      </c>
      <c r="S208" s="415">
        <v>43787</v>
      </c>
      <c r="T208" s="430" t="s">
        <v>1578</v>
      </c>
      <c r="U208" s="416">
        <v>400000</v>
      </c>
      <c r="V208" s="431">
        <v>2020</v>
      </c>
      <c r="W208" s="416">
        <v>420250</v>
      </c>
      <c r="X208" s="416">
        <v>400000</v>
      </c>
      <c r="Z208" s="416">
        <v>0</v>
      </c>
      <c r="AB208" s="430" t="s">
        <v>1568</v>
      </c>
      <c r="AC208" s="430">
        <v>520929</v>
      </c>
      <c r="AD208" s="430" t="s">
        <v>2398</v>
      </c>
      <c r="AG208" s="430" t="s">
        <v>2399</v>
      </c>
      <c r="AH208" s="250" t="s">
        <v>2400</v>
      </c>
    </row>
    <row r="209" spans="1:42" hidden="1">
      <c r="B209" s="250">
        <v>210642</v>
      </c>
      <c r="C209" s="250">
        <v>81529</v>
      </c>
      <c r="D209" s="250">
        <v>112399</v>
      </c>
      <c r="K209" s="250" t="e">
        <v>#N/A</v>
      </c>
      <c r="L209" s="250" t="s">
        <v>2027</v>
      </c>
      <c r="M209" s="250" t="s">
        <v>2401</v>
      </c>
      <c r="N209" s="250" t="s">
        <v>2402</v>
      </c>
      <c r="O209" s="250" t="s">
        <v>1215</v>
      </c>
      <c r="P209" s="420"/>
      <c r="Q209" s="436"/>
      <c r="R209" s="415">
        <v>45078</v>
      </c>
      <c r="S209" s="415">
        <v>44631</v>
      </c>
      <c r="T209" s="430" t="s">
        <v>1897</v>
      </c>
      <c r="U209" s="416">
        <v>231742</v>
      </c>
      <c r="V209" s="431">
        <v>2022</v>
      </c>
      <c r="W209" s="416">
        <v>231742</v>
      </c>
      <c r="X209" s="416">
        <v>231742</v>
      </c>
      <c r="Z209" s="416">
        <v>0</v>
      </c>
      <c r="AB209" s="430" t="s">
        <v>1591</v>
      </c>
      <c r="AC209" s="430">
        <v>526269</v>
      </c>
      <c r="AD209" s="430" t="s">
        <v>2403</v>
      </c>
      <c r="AE209" s="430">
        <v>526337</v>
      </c>
      <c r="AF209" s="430" t="s">
        <v>2404</v>
      </c>
      <c r="AG209" s="430" t="s">
        <v>2405</v>
      </c>
      <c r="AH209" s="250">
        <v>230</v>
      </c>
      <c r="AM209" s="250" t="s">
        <v>1840</v>
      </c>
      <c r="AN209" s="250" t="s">
        <v>1840</v>
      </c>
    </row>
    <row r="210" spans="1:42" hidden="1">
      <c r="B210" s="250">
        <v>210642</v>
      </c>
      <c r="C210" s="250">
        <v>81529</v>
      </c>
      <c r="D210" s="250">
        <v>112401</v>
      </c>
      <c r="K210" s="250" t="e">
        <v>#N/A</v>
      </c>
      <c r="L210" s="250" t="s">
        <v>2027</v>
      </c>
      <c r="M210" s="250" t="s">
        <v>2401</v>
      </c>
      <c r="N210" s="250" t="s">
        <v>2406</v>
      </c>
      <c r="O210" s="250" t="s">
        <v>1215</v>
      </c>
      <c r="P210" s="415">
        <v>44713</v>
      </c>
      <c r="Q210" s="436"/>
      <c r="R210" s="415">
        <v>45078</v>
      </c>
      <c r="S210" s="415">
        <v>44631</v>
      </c>
      <c r="T210" s="430" t="s">
        <v>1897</v>
      </c>
      <c r="V210" s="431">
        <v>2022</v>
      </c>
      <c r="W210" s="416">
        <v>0</v>
      </c>
      <c r="Z210" s="416">
        <v>0</v>
      </c>
      <c r="AB210" s="430" t="s">
        <v>1568</v>
      </c>
      <c r="AC210" s="430">
        <v>526269</v>
      </c>
      <c r="AD210" s="430" t="s">
        <v>2403</v>
      </c>
      <c r="AE210" s="430">
        <v>526337</v>
      </c>
      <c r="AF210" s="430" t="s">
        <v>2404</v>
      </c>
      <c r="AG210" s="430" t="s">
        <v>2405</v>
      </c>
      <c r="AH210" s="250">
        <v>230</v>
      </c>
      <c r="AM210" s="250" t="s">
        <v>1840</v>
      </c>
      <c r="AN210" s="250" t="s">
        <v>1840</v>
      </c>
    </row>
    <row r="211" spans="1:42" hidden="1">
      <c r="B211" s="250">
        <v>210540</v>
      </c>
      <c r="C211" s="250">
        <v>81532</v>
      </c>
      <c r="D211" s="250">
        <v>112402</v>
      </c>
      <c r="K211" s="250">
        <v>0</v>
      </c>
      <c r="L211" s="250" t="s">
        <v>1866</v>
      </c>
      <c r="M211" s="250" t="s">
        <v>2407</v>
      </c>
      <c r="N211" s="250" t="s">
        <v>2408</v>
      </c>
      <c r="O211" s="250" t="s">
        <v>1215</v>
      </c>
      <c r="P211" s="415">
        <v>44713</v>
      </c>
      <c r="Q211" s="436"/>
      <c r="R211" s="415">
        <v>44713</v>
      </c>
      <c r="S211" s="415">
        <v>43787</v>
      </c>
      <c r="T211" s="430" t="s">
        <v>1578</v>
      </c>
      <c r="U211" s="416">
        <v>16602</v>
      </c>
      <c r="V211" s="431">
        <v>2020</v>
      </c>
      <c r="W211" s="416">
        <v>17442.47625</v>
      </c>
      <c r="X211" s="416">
        <v>16602</v>
      </c>
      <c r="Z211" s="416">
        <v>0</v>
      </c>
      <c r="AB211" s="430" t="s">
        <v>1568</v>
      </c>
      <c r="AC211" s="430">
        <v>514777</v>
      </c>
      <c r="AD211" s="430" t="s">
        <v>2409</v>
      </c>
      <c r="AE211" s="430">
        <v>520855</v>
      </c>
      <c r="AF211" s="430" t="s">
        <v>2187</v>
      </c>
      <c r="AG211" s="430" t="s">
        <v>2410</v>
      </c>
      <c r="AH211" s="250">
        <v>69</v>
      </c>
      <c r="AM211" s="250" t="s">
        <v>1840</v>
      </c>
      <c r="AN211" s="250" t="s">
        <v>1840</v>
      </c>
    </row>
    <row r="212" spans="1:42" hidden="1">
      <c r="B212" s="250">
        <v>210538</v>
      </c>
      <c r="C212" s="250">
        <v>81533</v>
      </c>
      <c r="D212" s="250">
        <v>112403</v>
      </c>
      <c r="K212" s="250">
        <v>0</v>
      </c>
      <c r="L212" s="250" t="s">
        <v>1905</v>
      </c>
      <c r="M212" s="250" t="s">
        <v>2411</v>
      </c>
      <c r="N212" s="250" t="s">
        <v>2412</v>
      </c>
      <c r="O212" s="250" t="s">
        <v>1215</v>
      </c>
      <c r="P212" s="415">
        <v>45444</v>
      </c>
      <c r="Q212" s="436"/>
      <c r="R212" s="415">
        <v>44287</v>
      </c>
      <c r="S212" s="415">
        <v>43787</v>
      </c>
      <c r="T212" s="430" t="s">
        <v>1578</v>
      </c>
      <c r="U212" s="416">
        <v>608900</v>
      </c>
      <c r="V212" s="431">
        <v>2020</v>
      </c>
      <c r="W212" s="416">
        <v>639725.5625</v>
      </c>
      <c r="X212" s="416">
        <v>608900</v>
      </c>
      <c r="Z212" s="416">
        <v>0</v>
      </c>
      <c r="AB212" s="430" t="s">
        <v>1568</v>
      </c>
      <c r="AC212" s="430">
        <v>640171</v>
      </c>
      <c r="AD212" s="430" t="s">
        <v>2413</v>
      </c>
      <c r="AG212" s="430" t="s">
        <v>2414</v>
      </c>
      <c r="AH212" s="250">
        <v>115</v>
      </c>
      <c r="AM212" s="250" t="s">
        <v>1840</v>
      </c>
      <c r="AN212" s="250" t="s">
        <v>1840</v>
      </c>
    </row>
    <row r="213" spans="1:42" hidden="1">
      <c r="B213" s="250">
        <v>210538</v>
      </c>
      <c r="C213" s="250">
        <v>81533</v>
      </c>
      <c r="D213" s="250">
        <v>112404</v>
      </c>
      <c r="K213" s="250">
        <v>0</v>
      </c>
      <c r="L213" s="250" t="s">
        <v>1905</v>
      </c>
      <c r="M213" s="250" t="s">
        <v>2411</v>
      </c>
      <c r="N213" s="250" t="s">
        <v>2415</v>
      </c>
      <c r="O213" s="250" t="s">
        <v>1215</v>
      </c>
      <c r="P213" s="415">
        <v>45444</v>
      </c>
      <c r="Q213" s="436"/>
      <c r="R213" s="415">
        <v>44287</v>
      </c>
      <c r="S213" s="415">
        <v>43787</v>
      </c>
      <c r="T213" s="430" t="s">
        <v>1578</v>
      </c>
      <c r="U213" s="416">
        <v>3600000</v>
      </c>
      <c r="V213" s="431">
        <v>2020</v>
      </c>
      <c r="W213" s="416">
        <v>3782250</v>
      </c>
      <c r="X213" s="416">
        <v>2991100</v>
      </c>
      <c r="Z213" s="416">
        <v>0</v>
      </c>
      <c r="AB213" s="430" t="s">
        <v>1568</v>
      </c>
      <c r="AC213" s="430">
        <v>640171</v>
      </c>
      <c r="AD213" s="430" t="s">
        <v>2413</v>
      </c>
      <c r="AG213" s="430" t="s">
        <v>2416</v>
      </c>
      <c r="AH213" s="250">
        <v>115</v>
      </c>
      <c r="AM213" s="250" t="s">
        <v>1840</v>
      </c>
      <c r="AN213" s="250" t="s">
        <v>1840</v>
      </c>
    </row>
    <row r="214" spans="1:42">
      <c r="A214" s="250" t="s">
        <v>2745</v>
      </c>
      <c r="B214" s="250">
        <v>210558</v>
      </c>
      <c r="C214" s="250">
        <v>81673</v>
      </c>
      <c r="D214" s="250">
        <v>122713</v>
      </c>
      <c r="E214" s="250" t="e">
        <v>#N/A</v>
      </c>
      <c r="F214" s="250" t="e">
        <v>#N/A</v>
      </c>
      <c r="G214" s="250" t="e">
        <v>#N/A</v>
      </c>
      <c r="H214" s="250" t="s">
        <v>1504</v>
      </c>
      <c r="I214" s="442" t="s">
        <v>1760</v>
      </c>
      <c r="J214" s="250" t="s">
        <v>1750</v>
      </c>
      <c r="K214" s="250" t="s">
        <v>1750</v>
      </c>
      <c r="L214" s="250" t="s">
        <v>1219</v>
      </c>
      <c r="M214" s="430" t="s">
        <v>1604</v>
      </c>
      <c r="N214" s="430" t="s">
        <v>1605</v>
      </c>
      <c r="O214" s="430" t="s">
        <v>1227</v>
      </c>
      <c r="P214" s="415">
        <v>44713</v>
      </c>
      <c r="Q214" s="436">
        <v>44727</v>
      </c>
      <c r="R214" s="415">
        <v>44713</v>
      </c>
      <c r="S214" s="415">
        <v>43980</v>
      </c>
      <c r="T214" s="430" t="s">
        <v>1606</v>
      </c>
      <c r="U214" s="416">
        <v>3160967</v>
      </c>
      <c r="V214" s="431">
        <v>2020</v>
      </c>
      <c r="W214" s="416">
        <v>3320990.9543750002</v>
      </c>
      <c r="X214" s="416">
        <v>2752417</v>
      </c>
      <c r="Y214" s="433">
        <v>3093201</v>
      </c>
      <c r="Z214" s="416">
        <v>0</v>
      </c>
      <c r="AB214" s="438" t="s">
        <v>1584</v>
      </c>
      <c r="AC214" s="430">
        <v>510423</v>
      </c>
      <c r="AD214" s="430" t="s">
        <v>1671</v>
      </c>
      <c r="AE214" s="430">
        <v>512634</v>
      </c>
      <c r="AF214" s="430" t="s">
        <v>1672</v>
      </c>
      <c r="AG214" s="430" t="s">
        <v>1607</v>
      </c>
      <c r="AH214" s="250">
        <v>115</v>
      </c>
      <c r="AJ214" s="250">
        <v>0.49</v>
      </c>
      <c r="AM214" s="250" t="s">
        <v>1564</v>
      </c>
      <c r="AN214" s="250" t="s">
        <v>1840</v>
      </c>
      <c r="AP214" s="434" t="s">
        <v>1618</v>
      </c>
    </row>
    <row r="215" spans="1:42" hidden="1">
      <c r="B215" s="250">
        <v>210515</v>
      </c>
      <c r="C215" s="250">
        <v>81581</v>
      </c>
      <c r="D215" s="250">
        <v>112510</v>
      </c>
      <c r="K215" s="250">
        <v>0</v>
      </c>
      <c r="L215" s="250" t="s">
        <v>2027</v>
      </c>
      <c r="M215" s="250" t="s">
        <v>2417</v>
      </c>
      <c r="N215" s="250" t="s">
        <v>2418</v>
      </c>
      <c r="O215" s="250" t="s">
        <v>1215</v>
      </c>
      <c r="P215" s="415">
        <v>44713</v>
      </c>
      <c r="Q215" s="436"/>
      <c r="R215" s="415">
        <v>44713</v>
      </c>
      <c r="S215" s="415">
        <v>43623</v>
      </c>
      <c r="T215" s="430" t="s">
        <v>2419</v>
      </c>
      <c r="U215" s="416">
        <v>3165684</v>
      </c>
      <c r="V215" s="431">
        <v>2019</v>
      </c>
      <c r="W215" s="416">
        <v>3409095.4054840002</v>
      </c>
      <c r="X215" s="416">
        <v>0</v>
      </c>
      <c r="Z215" s="416">
        <v>0</v>
      </c>
      <c r="AB215" s="430" t="s">
        <v>1568</v>
      </c>
      <c r="AC215" s="430">
        <v>527891</v>
      </c>
      <c r="AD215" s="430" t="s">
        <v>2420</v>
      </c>
      <c r="AE215" s="430">
        <v>528435</v>
      </c>
      <c r="AF215" s="430" t="s">
        <v>2421</v>
      </c>
      <c r="AG215" s="430" t="s">
        <v>2422</v>
      </c>
      <c r="AI215" s="250">
        <v>3.5</v>
      </c>
      <c r="AM215" s="250" t="s">
        <v>1840</v>
      </c>
      <c r="AN215" s="250" t="s">
        <v>1840</v>
      </c>
    </row>
    <row r="216" spans="1:42" hidden="1">
      <c r="B216" s="250">
        <v>210515</v>
      </c>
      <c r="C216" s="250">
        <v>81581</v>
      </c>
      <c r="D216" s="250">
        <v>122510</v>
      </c>
      <c r="K216" s="250">
        <v>0</v>
      </c>
      <c r="L216" s="250" t="s">
        <v>2027</v>
      </c>
      <c r="M216" s="250" t="s">
        <v>2417</v>
      </c>
      <c r="N216" s="250" t="s">
        <v>2423</v>
      </c>
      <c r="O216" s="250" t="s">
        <v>1215</v>
      </c>
      <c r="P216" s="415">
        <v>44713</v>
      </c>
      <c r="Q216" s="436"/>
      <c r="R216" s="415">
        <v>44713</v>
      </c>
      <c r="S216" s="415">
        <v>43623</v>
      </c>
      <c r="T216" s="430" t="s">
        <v>2419</v>
      </c>
      <c r="U216" s="416">
        <v>3749224</v>
      </c>
      <c r="V216" s="431">
        <v>2019</v>
      </c>
      <c r="W216" s="416">
        <v>4037504.1578790001</v>
      </c>
      <c r="X216" s="416">
        <v>0</v>
      </c>
      <c r="Z216" s="416">
        <v>0</v>
      </c>
      <c r="AB216" s="430" t="s">
        <v>1568</v>
      </c>
      <c r="AC216" s="430">
        <v>527362</v>
      </c>
      <c r="AD216" s="430" t="s">
        <v>2424</v>
      </c>
      <c r="AG216" s="430" t="s">
        <v>2425</v>
      </c>
      <c r="AH216" s="250">
        <v>115</v>
      </c>
      <c r="AM216" s="250" t="s">
        <v>1840</v>
      </c>
      <c r="AN216" s="250" t="s">
        <v>1840</v>
      </c>
    </row>
    <row r="217" spans="1:42" hidden="1">
      <c r="B217" s="250">
        <v>210560</v>
      </c>
      <c r="C217" s="250">
        <v>81614</v>
      </c>
      <c r="D217" s="250">
        <v>122570</v>
      </c>
      <c r="K217" s="250">
        <v>0</v>
      </c>
      <c r="L217" s="250" t="s">
        <v>1894</v>
      </c>
      <c r="M217" s="250" t="s">
        <v>2426</v>
      </c>
      <c r="N217" s="250" t="s">
        <v>2427</v>
      </c>
      <c r="O217" s="250" t="s">
        <v>1215</v>
      </c>
      <c r="P217" s="415">
        <v>44926</v>
      </c>
      <c r="Q217" s="436"/>
      <c r="R217" s="415">
        <v>43617</v>
      </c>
      <c r="S217" s="415">
        <v>43992</v>
      </c>
      <c r="T217" s="430" t="s">
        <v>2428</v>
      </c>
      <c r="U217" s="416">
        <v>33155575</v>
      </c>
      <c r="V217" s="431">
        <v>2020</v>
      </c>
      <c r="W217" s="416">
        <v>34834075.984375</v>
      </c>
      <c r="X217" s="416">
        <v>33159000</v>
      </c>
      <c r="Z217" s="416">
        <v>0</v>
      </c>
      <c r="AB217" s="430" t="s">
        <v>1568</v>
      </c>
      <c r="AC217" s="430">
        <v>659138</v>
      </c>
      <c r="AD217" s="430" t="s">
        <v>2429</v>
      </c>
      <c r="AG217" s="430" t="s">
        <v>2430</v>
      </c>
      <c r="AH217" s="250">
        <v>230</v>
      </c>
      <c r="AI217" s="250">
        <v>30</v>
      </c>
    </row>
    <row r="218" spans="1:42" hidden="1">
      <c r="B218" s="250">
        <v>210559</v>
      </c>
      <c r="C218" s="250">
        <v>81614</v>
      </c>
      <c r="D218" s="250">
        <v>122571</v>
      </c>
      <c r="K218" s="250">
        <v>0</v>
      </c>
      <c r="L218" s="250" t="s">
        <v>2431</v>
      </c>
      <c r="M218" s="250" t="s">
        <v>2426</v>
      </c>
      <c r="N218" s="250" t="s">
        <v>2432</v>
      </c>
      <c r="O218" s="250" t="s">
        <v>1215</v>
      </c>
      <c r="P218" s="415">
        <v>44444</v>
      </c>
      <c r="Q218" s="436"/>
      <c r="R218" s="415">
        <v>43617</v>
      </c>
      <c r="S218" s="415">
        <v>43992</v>
      </c>
      <c r="T218" s="430" t="s">
        <v>2428</v>
      </c>
      <c r="U218" s="416">
        <v>19235485</v>
      </c>
      <c r="V218" s="431">
        <v>2020</v>
      </c>
      <c r="W218" s="416">
        <v>19716372.125</v>
      </c>
      <c r="X218" s="416">
        <v>19235485</v>
      </c>
      <c r="Z218" s="416">
        <v>0</v>
      </c>
      <c r="AB218" s="430" t="s">
        <v>1568</v>
      </c>
      <c r="AG218" s="430" t="s">
        <v>2433</v>
      </c>
      <c r="AH218" s="250">
        <v>115</v>
      </c>
      <c r="AI218" s="250">
        <v>20.5</v>
      </c>
      <c r="AM218" s="250" t="s">
        <v>1840</v>
      </c>
      <c r="AN218" s="250" t="s">
        <v>1840</v>
      </c>
    </row>
    <row r="219" spans="1:42" hidden="1">
      <c r="B219" s="250">
        <v>210560</v>
      </c>
      <c r="C219" s="250">
        <v>81614</v>
      </c>
      <c r="D219" s="250">
        <v>122572</v>
      </c>
      <c r="K219" s="250">
        <v>0</v>
      </c>
      <c r="L219" s="250" t="s">
        <v>1894</v>
      </c>
      <c r="M219" s="250" t="s">
        <v>2426</v>
      </c>
      <c r="N219" s="250" t="s">
        <v>2434</v>
      </c>
      <c r="O219" s="250" t="s">
        <v>1215</v>
      </c>
      <c r="P219" s="415">
        <v>44926</v>
      </c>
      <c r="Q219" s="436"/>
      <c r="R219" s="415">
        <v>43617</v>
      </c>
      <c r="S219" s="415">
        <v>43992</v>
      </c>
      <c r="T219" s="430" t="s">
        <v>2428</v>
      </c>
      <c r="U219" s="416">
        <v>3176320</v>
      </c>
      <c r="V219" s="431">
        <v>2020</v>
      </c>
      <c r="W219" s="416">
        <v>3337121.2</v>
      </c>
      <c r="X219" s="416">
        <v>3848370</v>
      </c>
      <c r="Z219" s="416">
        <v>0</v>
      </c>
      <c r="AB219" s="430" t="s">
        <v>1568</v>
      </c>
      <c r="AG219" s="430" t="s">
        <v>2435</v>
      </c>
      <c r="AH219" s="250" t="s">
        <v>1910</v>
      </c>
    </row>
    <row r="220" spans="1:42" hidden="1">
      <c r="B220" s="250">
        <v>210560</v>
      </c>
      <c r="C220" s="250">
        <v>81614</v>
      </c>
      <c r="D220" s="250">
        <v>122575</v>
      </c>
      <c r="K220" s="250">
        <v>0</v>
      </c>
      <c r="L220" s="250" t="s">
        <v>1894</v>
      </c>
      <c r="M220" s="250" t="s">
        <v>2426</v>
      </c>
      <c r="N220" s="250" t="s">
        <v>2436</v>
      </c>
      <c r="O220" s="250" t="s">
        <v>1215</v>
      </c>
      <c r="P220" s="415">
        <v>44926</v>
      </c>
      <c r="Q220" s="436"/>
      <c r="R220" s="415">
        <v>43617</v>
      </c>
      <c r="S220" s="415">
        <v>43992</v>
      </c>
      <c r="T220" s="430" t="s">
        <v>2428</v>
      </c>
      <c r="U220" s="416">
        <v>20938350</v>
      </c>
      <c r="V220" s="431">
        <v>2020</v>
      </c>
      <c r="W220" s="416">
        <v>21998353.96875</v>
      </c>
      <c r="X220" s="416">
        <v>14282000</v>
      </c>
      <c r="Z220" s="416">
        <v>0</v>
      </c>
      <c r="AB220" s="430" t="s">
        <v>1568</v>
      </c>
      <c r="AG220" s="430" t="s">
        <v>2437</v>
      </c>
    </row>
    <row r="221" spans="1:42" hidden="1">
      <c r="B221" s="250">
        <v>210658</v>
      </c>
      <c r="C221" s="250">
        <v>81627</v>
      </c>
      <c r="D221" s="250">
        <v>122597</v>
      </c>
      <c r="K221" s="250">
        <v>0</v>
      </c>
      <c r="L221" s="250" t="s">
        <v>1834</v>
      </c>
      <c r="M221" s="250" t="s">
        <v>2438</v>
      </c>
      <c r="N221" s="250" t="s">
        <v>2439</v>
      </c>
      <c r="O221" s="250" t="s">
        <v>1215</v>
      </c>
      <c r="P221" s="415">
        <v>44531</v>
      </c>
      <c r="Q221" s="436"/>
      <c r="R221" s="415">
        <v>44531</v>
      </c>
      <c r="S221" s="415">
        <v>44628</v>
      </c>
      <c r="T221" s="430" t="s">
        <v>1578</v>
      </c>
      <c r="U221" s="416">
        <v>100000</v>
      </c>
      <c r="V221" s="431">
        <v>2020</v>
      </c>
      <c r="W221" s="416">
        <v>102500</v>
      </c>
      <c r="X221" s="416">
        <v>100000</v>
      </c>
      <c r="Z221" s="416">
        <v>0</v>
      </c>
      <c r="AB221" s="430" t="s">
        <v>2440</v>
      </c>
      <c r="AG221" s="430" t="s">
        <v>2441</v>
      </c>
      <c r="AH221" s="250">
        <v>69</v>
      </c>
      <c r="AM221" s="250" t="s">
        <v>1840</v>
      </c>
      <c r="AN221" s="250" t="s">
        <v>1840</v>
      </c>
    </row>
    <row r="222" spans="1:42" hidden="1">
      <c r="B222" s="250">
        <v>210557</v>
      </c>
      <c r="C222" s="250">
        <v>81652</v>
      </c>
      <c r="D222" s="250">
        <v>122657</v>
      </c>
      <c r="K222" s="250">
        <v>0</v>
      </c>
      <c r="L222" s="250" t="s">
        <v>2442</v>
      </c>
      <c r="M222" s="250" t="s">
        <v>2443</v>
      </c>
      <c r="N222" s="250" t="s">
        <v>2444</v>
      </c>
      <c r="O222" s="250" t="s">
        <v>1215</v>
      </c>
      <c r="P222" s="415">
        <v>43983</v>
      </c>
      <c r="Q222" s="436"/>
      <c r="R222" s="415">
        <v>43983</v>
      </c>
      <c r="S222" s="415">
        <v>43929</v>
      </c>
      <c r="T222" s="430" t="s">
        <v>2445</v>
      </c>
      <c r="U222" s="416">
        <v>1100000</v>
      </c>
      <c r="V222" s="431">
        <v>2020</v>
      </c>
      <c r="W222" s="416">
        <v>1100000</v>
      </c>
      <c r="X222" s="416">
        <v>1227000</v>
      </c>
      <c r="Z222" s="416">
        <v>0</v>
      </c>
      <c r="AB222" s="430" t="s">
        <v>1563</v>
      </c>
      <c r="AG222" s="430" t="s">
        <v>2446</v>
      </c>
      <c r="AL222" s="250" t="s">
        <v>1564</v>
      </c>
      <c r="AN222" s="250" t="s">
        <v>1564</v>
      </c>
    </row>
    <row r="223" spans="1:42" hidden="1">
      <c r="B223" s="250">
        <v>210552</v>
      </c>
      <c r="C223" s="250">
        <v>81654</v>
      </c>
      <c r="D223" s="250">
        <v>122661</v>
      </c>
      <c r="K223" s="250">
        <v>0</v>
      </c>
      <c r="L223" s="250" t="s">
        <v>1905</v>
      </c>
      <c r="M223" s="250" t="s">
        <v>2447</v>
      </c>
      <c r="N223" s="250" t="s">
        <v>2448</v>
      </c>
      <c r="O223" s="250" t="s">
        <v>1215</v>
      </c>
      <c r="P223" s="415">
        <v>43983</v>
      </c>
      <c r="Q223" s="436"/>
      <c r="R223" s="415">
        <v>44348</v>
      </c>
      <c r="S223" s="415">
        <v>44098</v>
      </c>
      <c r="T223" s="430" t="s">
        <v>2449</v>
      </c>
      <c r="U223" s="416">
        <v>3650000</v>
      </c>
      <c r="V223" s="431">
        <v>2020</v>
      </c>
      <c r="W223" s="416">
        <v>3650000</v>
      </c>
      <c r="X223" s="416">
        <v>3704140</v>
      </c>
      <c r="Z223" s="416">
        <v>3704140</v>
      </c>
      <c r="AA223" s="250" t="s">
        <v>1706</v>
      </c>
      <c r="AB223" s="430" t="s">
        <v>1563</v>
      </c>
      <c r="AC223" s="430">
        <v>640330</v>
      </c>
      <c r="AD223" s="430" t="s">
        <v>2450</v>
      </c>
      <c r="AE223" s="430">
        <v>640331</v>
      </c>
      <c r="AF223" s="430" t="s">
        <v>2450</v>
      </c>
      <c r="AG223" s="430" t="s">
        <v>2451</v>
      </c>
      <c r="AH223" s="250" t="s">
        <v>1910</v>
      </c>
      <c r="AN223" s="250" t="s">
        <v>1564</v>
      </c>
    </row>
    <row r="224" spans="1:42" hidden="1">
      <c r="B224" s="250">
        <v>210574</v>
      </c>
      <c r="C224" s="250">
        <v>81682</v>
      </c>
      <c r="D224" s="250">
        <v>122725</v>
      </c>
      <c r="K224" s="250">
        <v>0</v>
      </c>
      <c r="L224" s="250" t="s">
        <v>2027</v>
      </c>
      <c r="M224" s="250" t="s">
        <v>2452</v>
      </c>
      <c r="N224" s="250" t="s">
        <v>2453</v>
      </c>
      <c r="O224" s="250" t="s">
        <v>1215</v>
      </c>
      <c r="P224" s="420"/>
      <c r="Q224" s="436"/>
      <c r="R224" s="415">
        <v>44713</v>
      </c>
      <c r="S224" s="415">
        <v>44152</v>
      </c>
      <c r="T224" s="430" t="s">
        <v>1676</v>
      </c>
      <c r="U224" s="416">
        <v>2961075</v>
      </c>
      <c r="V224" s="431">
        <v>2021</v>
      </c>
      <c r="W224" s="416">
        <v>3035101.875</v>
      </c>
      <c r="X224" s="416">
        <v>2961075</v>
      </c>
      <c r="Z224" s="416">
        <v>0</v>
      </c>
      <c r="AB224" s="430" t="s">
        <v>1568</v>
      </c>
      <c r="AC224" s="430">
        <v>526213</v>
      </c>
      <c r="AD224" s="430" t="s">
        <v>2454</v>
      </c>
      <c r="AE224" s="430">
        <v>526243</v>
      </c>
      <c r="AF224" s="430" t="s">
        <v>2455</v>
      </c>
      <c r="AG224" s="430" t="s">
        <v>2456</v>
      </c>
      <c r="AJ224" s="250">
        <v>3.5</v>
      </c>
      <c r="AM224" s="250" t="s">
        <v>1840</v>
      </c>
      <c r="AN224" s="250" t="s">
        <v>1840</v>
      </c>
    </row>
    <row r="225" spans="1:42" hidden="1">
      <c r="B225" s="250">
        <v>210574</v>
      </c>
      <c r="C225" s="250">
        <v>81684</v>
      </c>
      <c r="D225" s="250">
        <v>122727</v>
      </c>
      <c r="K225" s="250">
        <v>0</v>
      </c>
      <c r="L225" s="250" t="s">
        <v>2027</v>
      </c>
      <c r="M225" s="250" t="s">
        <v>2457</v>
      </c>
      <c r="N225" s="250" t="s">
        <v>2458</v>
      </c>
      <c r="O225" s="250" t="s">
        <v>1215</v>
      </c>
      <c r="P225" s="420"/>
      <c r="Q225" s="436"/>
      <c r="R225" s="415">
        <v>44713</v>
      </c>
      <c r="S225" s="415">
        <v>44152</v>
      </c>
      <c r="T225" s="430" t="s">
        <v>1676</v>
      </c>
      <c r="U225" s="416">
        <v>7350796</v>
      </c>
      <c r="V225" s="431">
        <v>2021</v>
      </c>
      <c r="W225" s="416">
        <v>7534565.9000000004</v>
      </c>
      <c r="X225" s="416">
        <v>7350796</v>
      </c>
      <c r="Z225" s="416">
        <v>0</v>
      </c>
      <c r="AB225" s="430" t="s">
        <v>1568</v>
      </c>
      <c r="AC225" s="430">
        <v>526213</v>
      </c>
      <c r="AD225" s="430" t="s">
        <v>2454</v>
      </c>
      <c r="AE225" s="430">
        <v>526268</v>
      </c>
      <c r="AF225" s="430" t="s">
        <v>2459</v>
      </c>
      <c r="AG225" s="430" t="s">
        <v>2460</v>
      </c>
      <c r="AJ225" s="250">
        <v>6</v>
      </c>
      <c r="AM225" s="250" t="s">
        <v>1840</v>
      </c>
      <c r="AN225" s="250" t="s">
        <v>1840</v>
      </c>
    </row>
    <row r="226" spans="1:42">
      <c r="A226" s="450" t="s">
        <v>482</v>
      </c>
      <c r="B226" s="250">
        <v>210575</v>
      </c>
      <c r="C226" s="250">
        <v>81687</v>
      </c>
      <c r="D226" s="250">
        <v>122730</v>
      </c>
      <c r="E226" s="250" t="e">
        <v>#N/A</v>
      </c>
      <c r="F226" s="250" t="s">
        <v>1673</v>
      </c>
      <c r="G226" s="250" t="e">
        <v>#N/A</v>
      </c>
      <c r="H226" s="250" t="s">
        <v>1505</v>
      </c>
      <c r="I226" s="442" t="s">
        <v>2782</v>
      </c>
      <c r="J226" s="250" t="s">
        <v>1673</v>
      </c>
      <c r="K226" s="250" t="s">
        <v>1673</v>
      </c>
      <c r="L226" s="250" t="s">
        <v>1219</v>
      </c>
      <c r="M226" s="430" t="s">
        <v>1674</v>
      </c>
      <c r="N226" s="430" t="s">
        <v>1675</v>
      </c>
      <c r="O226" s="430" t="s">
        <v>1215</v>
      </c>
      <c r="P226" s="415">
        <v>45446</v>
      </c>
      <c r="Q226" s="436">
        <v>45446</v>
      </c>
      <c r="R226" s="415">
        <v>45444</v>
      </c>
      <c r="S226" s="415">
        <v>44152</v>
      </c>
      <c r="T226" s="430" t="s">
        <v>1676</v>
      </c>
      <c r="U226" s="416">
        <v>23622577</v>
      </c>
      <c r="V226" s="431">
        <v>2021</v>
      </c>
      <c r="W226" s="416">
        <v>24213141.425000001</v>
      </c>
      <c r="X226" s="416">
        <v>20597910</v>
      </c>
      <c r="Y226" s="451">
        <v>20736958</v>
      </c>
      <c r="Z226" s="416">
        <v>0</v>
      </c>
      <c r="AB226" s="430" t="s">
        <v>1568</v>
      </c>
      <c r="AC226" s="430">
        <v>507755</v>
      </c>
      <c r="AD226" s="430" t="s">
        <v>1396</v>
      </c>
      <c r="AE226" s="430">
        <v>507765</v>
      </c>
      <c r="AF226" s="430" t="s">
        <v>1678</v>
      </c>
      <c r="AG226" s="430" t="s">
        <v>1679</v>
      </c>
      <c r="AH226" s="434">
        <v>138</v>
      </c>
      <c r="AI226" s="250">
        <v>11.2</v>
      </c>
      <c r="AM226" s="250" t="s">
        <v>1564</v>
      </c>
      <c r="AP226" s="434" t="s">
        <v>2461</v>
      </c>
    </row>
    <row r="227" spans="1:42" hidden="1">
      <c r="B227" s="250">
        <v>210581</v>
      </c>
      <c r="C227" s="250">
        <v>81768</v>
      </c>
      <c r="D227" s="250">
        <v>122745</v>
      </c>
      <c r="K227" s="250">
        <v>0</v>
      </c>
      <c r="L227" s="250" t="s">
        <v>1894</v>
      </c>
      <c r="M227" s="250" t="s">
        <v>2462</v>
      </c>
      <c r="N227" s="250" t="s">
        <v>2463</v>
      </c>
      <c r="O227" s="250" t="s">
        <v>1215</v>
      </c>
      <c r="P227" s="415">
        <v>45473</v>
      </c>
      <c r="Q227" s="436"/>
      <c r="R227" s="415">
        <v>44713</v>
      </c>
      <c r="S227" s="415">
        <v>44152</v>
      </c>
      <c r="T227" s="430" t="s">
        <v>1676</v>
      </c>
      <c r="U227" s="416">
        <v>3389739</v>
      </c>
      <c r="V227" s="431">
        <v>2021</v>
      </c>
      <c r="W227" s="416">
        <v>3474482.4750000001</v>
      </c>
      <c r="X227" s="416">
        <v>3910285</v>
      </c>
      <c r="Z227" s="416">
        <v>0</v>
      </c>
      <c r="AB227" s="430" t="s">
        <v>1568</v>
      </c>
      <c r="AG227" s="430" t="s">
        <v>2464</v>
      </c>
      <c r="AH227" s="250" t="s">
        <v>1910</v>
      </c>
    </row>
    <row r="228" spans="1:42" hidden="1">
      <c r="B228" s="250">
        <v>210581</v>
      </c>
      <c r="C228" s="250">
        <v>81768</v>
      </c>
      <c r="D228" s="250">
        <v>122746</v>
      </c>
      <c r="K228" s="250">
        <v>0</v>
      </c>
      <c r="L228" s="250" t="s">
        <v>1894</v>
      </c>
      <c r="M228" s="250" t="s">
        <v>2462</v>
      </c>
      <c r="N228" s="250" t="s">
        <v>2465</v>
      </c>
      <c r="O228" s="250" t="s">
        <v>1215</v>
      </c>
      <c r="P228" s="415">
        <v>45473</v>
      </c>
      <c r="Q228" s="436"/>
      <c r="R228" s="415">
        <v>44713</v>
      </c>
      <c r="S228" s="415">
        <v>44152</v>
      </c>
      <c r="T228" s="430" t="s">
        <v>1676</v>
      </c>
      <c r="U228" s="416">
        <v>173041</v>
      </c>
      <c r="V228" s="431">
        <v>2021</v>
      </c>
      <c r="W228" s="416">
        <v>177367.02499999999</v>
      </c>
      <c r="X228" s="416">
        <v>173041</v>
      </c>
      <c r="Z228" s="416">
        <v>0</v>
      </c>
      <c r="AB228" s="430" t="s">
        <v>1568</v>
      </c>
      <c r="AG228" s="430" t="s">
        <v>2466</v>
      </c>
      <c r="AH228" s="250" t="s">
        <v>1910</v>
      </c>
    </row>
    <row r="229" spans="1:42" hidden="1">
      <c r="B229" s="250">
        <v>210582</v>
      </c>
      <c r="C229" s="250">
        <v>81719</v>
      </c>
      <c r="D229" s="250">
        <v>122803</v>
      </c>
      <c r="K229" s="250">
        <v>0</v>
      </c>
      <c r="L229" s="250" t="s">
        <v>1849</v>
      </c>
      <c r="M229" s="250" t="s">
        <v>2467</v>
      </c>
      <c r="N229" s="250" t="s">
        <v>2468</v>
      </c>
      <c r="O229" s="250" t="s">
        <v>1215</v>
      </c>
      <c r="P229" s="415">
        <v>45292</v>
      </c>
      <c r="Q229" s="436"/>
      <c r="R229" s="415">
        <v>44713</v>
      </c>
      <c r="S229" s="415">
        <v>44158</v>
      </c>
      <c r="T229" s="430" t="s">
        <v>1676</v>
      </c>
      <c r="U229" s="416">
        <v>5306633</v>
      </c>
      <c r="V229" s="431">
        <v>2021</v>
      </c>
      <c r="W229" s="416">
        <v>5439298.8250000002</v>
      </c>
      <c r="X229" s="416">
        <v>5306633</v>
      </c>
      <c r="Z229" s="416">
        <v>0</v>
      </c>
      <c r="AB229" s="430" t="s">
        <v>1568</v>
      </c>
      <c r="AC229" s="430">
        <v>539701</v>
      </c>
      <c r="AD229" s="430" t="s">
        <v>2469</v>
      </c>
      <c r="AG229" s="430" t="s">
        <v>2470</v>
      </c>
    </row>
    <row r="230" spans="1:42" hidden="1">
      <c r="B230" s="250">
        <v>210583</v>
      </c>
      <c r="C230" s="250">
        <v>81720</v>
      </c>
      <c r="D230" s="250">
        <v>122804</v>
      </c>
      <c r="K230" s="250">
        <v>0</v>
      </c>
      <c r="L230" s="250" t="s">
        <v>2362</v>
      </c>
      <c r="M230" s="250" t="s">
        <v>2471</v>
      </c>
      <c r="N230" s="250" t="s">
        <v>2472</v>
      </c>
      <c r="O230" s="250" t="s">
        <v>1215</v>
      </c>
      <c r="P230" s="415">
        <v>45992</v>
      </c>
      <c r="Q230" s="436"/>
      <c r="R230" s="415">
        <v>44713</v>
      </c>
      <c r="S230" s="415">
        <v>44152</v>
      </c>
      <c r="T230" s="430" t="s">
        <v>1676</v>
      </c>
      <c r="U230" s="416">
        <v>887479</v>
      </c>
      <c r="V230" s="431">
        <v>2021</v>
      </c>
      <c r="W230" s="416">
        <v>909665.97499999998</v>
      </c>
      <c r="X230" s="416">
        <v>887481</v>
      </c>
      <c r="Z230" s="416">
        <v>0</v>
      </c>
      <c r="AB230" s="430" t="s">
        <v>1568</v>
      </c>
      <c r="AG230" s="430" t="s">
        <v>2473</v>
      </c>
    </row>
    <row r="231" spans="1:42" hidden="1">
      <c r="B231" s="250">
        <v>210583</v>
      </c>
      <c r="C231" s="250">
        <v>81722</v>
      </c>
      <c r="D231" s="250">
        <v>122806</v>
      </c>
      <c r="K231" s="250">
        <v>0</v>
      </c>
      <c r="L231" s="250" t="s">
        <v>2362</v>
      </c>
      <c r="M231" s="250" t="s">
        <v>2474</v>
      </c>
      <c r="N231" s="250" t="s">
        <v>2475</v>
      </c>
      <c r="O231" s="250" t="s">
        <v>1215</v>
      </c>
      <c r="P231" s="415">
        <v>44713</v>
      </c>
      <c r="Q231" s="436"/>
      <c r="R231" s="415">
        <v>44713</v>
      </c>
      <c r="S231" s="415">
        <v>44152</v>
      </c>
      <c r="T231" s="430" t="s">
        <v>1676</v>
      </c>
      <c r="U231" s="416">
        <v>300000</v>
      </c>
      <c r="V231" s="431">
        <v>2021</v>
      </c>
      <c r="W231" s="416">
        <v>307500</v>
      </c>
      <c r="X231" s="416">
        <v>300000</v>
      </c>
      <c r="Z231" s="416">
        <v>0</v>
      </c>
      <c r="AB231" s="430" t="s">
        <v>1568</v>
      </c>
      <c r="AC231" s="430">
        <v>542997</v>
      </c>
      <c r="AD231" s="430" t="s">
        <v>2369</v>
      </c>
      <c r="AG231" s="430" t="s">
        <v>2476</v>
      </c>
      <c r="AL231" s="250" t="s">
        <v>1564</v>
      </c>
    </row>
    <row r="232" spans="1:42" hidden="1">
      <c r="B232" s="250">
        <v>210583</v>
      </c>
      <c r="C232" s="250">
        <v>81723</v>
      </c>
      <c r="D232" s="250">
        <v>122807</v>
      </c>
      <c r="K232" s="250">
        <v>0</v>
      </c>
      <c r="L232" s="250" t="s">
        <v>2362</v>
      </c>
      <c r="M232" s="250" t="s">
        <v>2477</v>
      </c>
      <c r="N232" s="250" t="s">
        <v>2478</v>
      </c>
      <c r="O232" s="250" t="s">
        <v>1215</v>
      </c>
      <c r="P232" s="415">
        <v>45078</v>
      </c>
      <c r="Q232" s="436"/>
      <c r="R232" s="415">
        <v>44713</v>
      </c>
      <c r="S232" s="415">
        <v>44152</v>
      </c>
      <c r="T232" s="430" t="s">
        <v>1676</v>
      </c>
      <c r="U232" s="416">
        <v>335416</v>
      </c>
      <c r="V232" s="431">
        <v>2020</v>
      </c>
      <c r="W232" s="416">
        <v>352396.435</v>
      </c>
      <c r="X232" s="416">
        <v>355416</v>
      </c>
      <c r="Z232" s="416">
        <v>0</v>
      </c>
      <c r="AB232" s="430" t="s">
        <v>1568</v>
      </c>
      <c r="AC232" s="430">
        <v>543031</v>
      </c>
      <c r="AD232" s="430" t="s">
        <v>2479</v>
      </c>
      <c r="AG232" s="430" t="s">
        <v>2480</v>
      </c>
      <c r="AL232" s="250" t="s">
        <v>1564</v>
      </c>
    </row>
    <row r="233" spans="1:42" hidden="1">
      <c r="B233" s="250">
        <v>210583</v>
      </c>
      <c r="C233" s="250">
        <v>81724</v>
      </c>
      <c r="D233" s="250">
        <v>122808</v>
      </c>
      <c r="K233" s="250">
        <v>0</v>
      </c>
      <c r="L233" s="250" t="s">
        <v>2362</v>
      </c>
      <c r="M233" s="250" t="s">
        <v>2481</v>
      </c>
      <c r="N233" s="250" t="s">
        <v>2482</v>
      </c>
      <c r="O233" s="250" t="s">
        <v>1215</v>
      </c>
      <c r="P233" s="415">
        <v>44552</v>
      </c>
      <c r="Q233" s="436"/>
      <c r="R233" s="415">
        <v>44713</v>
      </c>
      <c r="S233" s="415">
        <v>44152</v>
      </c>
      <c r="T233" s="430" t="s">
        <v>1676</v>
      </c>
      <c r="U233" s="416">
        <v>244265</v>
      </c>
      <c r="V233" s="431">
        <v>2021</v>
      </c>
      <c r="W233" s="416">
        <v>244265</v>
      </c>
      <c r="X233" s="416">
        <v>389812</v>
      </c>
      <c r="Z233" s="416">
        <v>0</v>
      </c>
      <c r="AB233" s="430" t="s">
        <v>1584</v>
      </c>
      <c r="AC233" s="430">
        <v>542993</v>
      </c>
      <c r="AD233" s="430" t="s">
        <v>2373</v>
      </c>
      <c r="AG233" s="430" t="s">
        <v>2483</v>
      </c>
      <c r="AL233" s="250" t="s">
        <v>1564</v>
      </c>
    </row>
    <row r="234" spans="1:42" hidden="1">
      <c r="B234" s="250">
        <v>210580</v>
      </c>
      <c r="C234" s="250">
        <v>81728</v>
      </c>
      <c r="D234" s="250">
        <v>122812</v>
      </c>
      <c r="K234" s="250">
        <v>0</v>
      </c>
      <c r="L234" s="250" t="s">
        <v>1869</v>
      </c>
      <c r="M234" s="250" t="s">
        <v>2484</v>
      </c>
      <c r="N234" s="250" t="s">
        <v>2485</v>
      </c>
      <c r="O234" s="250" t="s">
        <v>1215</v>
      </c>
      <c r="P234" s="415">
        <v>44379</v>
      </c>
      <c r="Q234" s="436"/>
      <c r="R234" s="415">
        <v>45809</v>
      </c>
      <c r="S234" s="415">
        <v>44152</v>
      </c>
      <c r="T234" s="430" t="s">
        <v>1676</v>
      </c>
      <c r="U234" s="416">
        <v>13028143</v>
      </c>
      <c r="V234" s="431">
        <v>2021</v>
      </c>
      <c r="W234" s="416">
        <v>13028143</v>
      </c>
      <c r="X234" s="416">
        <v>14232227</v>
      </c>
      <c r="Z234" s="416">
        <v>14232227</v>
      </c>
      <c r="AA234" s="250" t="s">
        <v>1706</v>
      </c>
      <c r="AB234" s="430" t="s">
        <v>1563</v>
      </c>
      <c r="AC234" s="430">
        <v>533152</v>
      </c>
      <c r="AD234" s="430" t="s">
        <v>2486</v>
      </c>
      <c r="AE234" s="430">
        <v>533331</v>
      </c>
      <c r="AF234" s="430" t="s">
        <v>2487</v>
      </c>
      <c r="AG234" s="430" t="s">
        <v>2488</v>
      </c>
      <c r="AJ234" s="250">
        <v>14.5</v>
      </c>
      <c r="AL234" s="250" t="s">
        <v>1564</v>
      </c>
      <c r="AM234" s="250" t="s">
        <v>1564</v>
      </c>
      <c r="AN234" s="250" t="s">
        <v>1564</v>
      </c>
    </row>
    <row r="235" spans="1:42" hidden="1">
      <c r="B235" s="250">
        <v>210580</v>
      </c>
      <c r="C235" s="250">
        <v>81730</v>
      </c>
      <c r="D235" s="250">
        <v>122814</v>
      </c>
      <c r="K235" s="250">
        <v>0</v>
      </c>
      <c r="L235" s="250" t="s">
        <v>1869</v>
      </c>
      <c r="M235" s="250" t="s">
        <v>2489</v>
      </c>
      <c r="N235" s="250" t="s">
        <v>2490</v>
      </c>
      <c r="O235" s="250" t="s">
        <v>1215</v>
      </c>
      <c r="P235" s="415">
        <v>44365</v>
      </c>
      <c r="Q235" s="436"/>
      <c r="R235" s="415">
        <v>45809</v>
      </c>
      <c r="S235" s="415">
        <v>44152</v>
      </c>
      <c r="T235" s="430" t="s">
        <v>1676</v>
      </c>
      <c r="U235" s="416">
        <v>5602343</v>
      </c>
      <c r="V235" s="431">
        <v>2021</v>
      </c>
      <c r="W235" s="416">
        <v>5602343</v>
      </c>
      <c r="X235" s="416">
        <v>5483173</v>
      </c>
      <c r="Z235" s="416">
        <v>5483173</v>
      </c>
      <c r="AA235" s="250" t="s">
        <v>1706</v>
      </c>
      <c r="AB235" s="430" t="s">
        <v>1563</v>
      </c>
      <c r="AC235" s="430">
        <v>533331</v>
      </c>
      <c r="AD235" s="430" t="s">
        <v>2487</v>
      </c>
      <c r="AE235" s="430">
        <v>533217</v>
      </c>
      <c r="AF235" s="430" t="s">
        <v>2491</v>
      </c>
      <c r="AG235" s="430" t="s">
        <v>2492</v>
      </c>
      <c r="AH235" s="250">
        <v>115</v>
      </c>
      <c r="AL235" s="250" t="s">
        <v>1564</v>
      </c>
      <c r="AM235" s="250" t="s">
        <v>1564</v>
      </c>
      <c r="AN235" s="250" t="s">
        <v>1564</v>
      </c>
    </row>
    <row r="236" spans="1:42" hidden="1">
      <c r="B236" s="250">
        <v>210589</v>
      </c>
      <c r="C236" s="250">
        <v>81733</v>
      </c>
      <c r="D236" s="250">
        <v>122818</v>
      </c>
      <c r="K236" s="250">
        <v>0</v>
      </c>
      <c r="L236" s="250" t="s">
        <v>1866</v>
      </c>
      <c r="M236" s="250" t="s">
        <v>2493</v>
      </c>
      <c r="N236" s="250" t="s">
        <v>2494</v>
      </c>
      <c r="O236" s="250" t="s">
        <v>1215</v>
      </c>
      <c r="P236" s="420"/>
      <c r="Q236" s="436"/>
      <c r="R236" s="415">
        <v>45078</v>
      </c>
      <c r="S236" s="415">
        <v>44152</v>
      </c>
      <c r="T236" s="430" t="s">
        <v>1676</v>
      </c>
      <c r="U236" s="416">
        <v>4281150</v>
      </c>
      <c r="V236" s="431">
        <v>2021</v>
      </c>
      <c r="W236" s="416">
        <v>4388178.75</v>
      </c>
      <c r="X236" s="416">
        <v>4281150</v>
      </c>
      <c r="AB236" s="430" t="s">
        <v>1591</v>
      </c>
      <c r="AC236" s="430">
        <v>515032</v>
      </c>
      <c r="AD236" s="430" t="s">
        <v>2495</v>
      </c>
      <c r="AE236" s="430">
        <v>515022</v>
      </c>
      <c r="AF236" s="430" t="s">
        <v>2496</v>
      </c>
      <c r="AG236" s="430" t="s">
        <v>2497</v>
      </c>
      <c r="AJ236" s="250">
        <v>4.71</v>
      </c>
      <c r="AM236" s="250" t="s">
        <v>1840</v>
      </c>
      <c r="AN236" s="250" t="s">
        <v>1840</v>
      </c>
    </row>
    <row r="237" spans="1:42" hidden="1">
      <c r="B237" s="250">
        <v>210589</v>
      </c>
      <c r="C237" s="250">
        <v>81733</v>
      </c>
      <c r="D237" s="250">
        <v>122819</v>
      </c>
      <c r="K237" s="250">
        <v>0</v>
      </c>
      <c r="L237" s="250" t="s">
        <v>1866</v>
      </c>
      <c r="M237" s="250" t="s">
        <v>2493</v>
      </c>
      <c r="N237" s="250" t="s">
        <v>2498</v>
      </c>
      <c r="O237" s="250" t="s">
        <v>1215</v>
      </c>
      <c r="P237" s="420"/>
      <c r="Q237" s="436"/>
      <c r="R237" s="415">
        <v>45078</v>
      </c>
      <c r="S237" s="415">
        <v>44152</v>
      </c>
      <c r="T237" s="430" t="s">
        <v>1676</v>
      </c>
      <c r="U237" s="416">
        <v>1081649</v>
      </c>
      <c r="V237" s="431">
        <v>2021</v>
      </c>
      <c r="W237" s="416">
        <v>1108690.2250000001</v>
      </c>
      <c r="X237" s="416">
        <v>1081649</v>
      </c>
      <c r="AB237" s="430" t="s">
        <v>1591</v>
      </c>
      <c r="AC237" s="430">
        <v>515022</v>
      </c>
      <c r="AD237" s="430" t="s">
        <v>2496</v>
      </c>
      <c r="AG237" s="430" t="s">
        <v>2499</v>
      </c>
      <c r="AJ237" s="250">
        <v>1.19</v>
      </c>
      <c r="AM237" s="250" t="s">
        <v>1840</v>
      </c>
      <c r="AN237" s="250" t="s">
        <v>1840</v>
      </c>
    </row>
    <row r="238" spans="1:42" hidden="1">
      <c r="B238" s="250">
        <v>210586</v>
      </c>
      <c r="C238" s="250">
        <v>81751</v>
      </c>
      <c r="D238" s="250">
        <v>122864</v>
      </c>
      <c r="K238" s="250">
        <v>0</v>
      </c>
      <c r="L238" s="250" t="s">
        <v>1834</v>
      </c>
      <c r="M238" s="250" t="s">
        <v>2500</v>
      </c>
      <c r="N238" s="250" t="s">
        <v>2501</v>
      </c>
      <c r="O238" s="250" t="s">
        <v>1215</v>
      </c>
      <c r="P238" s="420"/>
      <c r="Q238" s="436"/>
      <c r="R238" s="415">
        <v>44713</v>
      </c>
      <c r="S238" s="415">
        <v>44152</v>
      </c>
      <c r="T238" s="430" t="s">
        <v>1676</v>
      </c>
      <c r="U238" s="416">
        <v>850000</v>
      </c>
      <c r="V238" s="431">
        <v>2021</v>
      </c>
      <c r="W238" s="416">
        <v>871250</v>
      </c>
      <c r="X238" s="416">
        <v>850000</v>
      </c>
      <c r="Z238" s="416">
        <v>0</v>
      </c>
      <c r="AB238" s="430" t="s">
        <v>1591</v>
      </c>
      <c r="AC238" s="430">
        <v>520814</v>
      </c>
      <c r="AD238" s="430" t="s">
        <v>1876</v>
      </c>
      <c r="AG238" s="430" t="s">
        <v>2502</v>
      </c>
      <c r="AM238" s="250" t="s">
        <v>1840</v>
      </c>
      <c r="AN238" s="250" t="s">
        <v>1840</v>
      </c>
    </row>
    <row r="239" spans="1:42" hidden="1">
      <c r="B239" s="250">
        <v>210574</v>
      </c>
      <c r="C239" s="250">
        <v>81755</v>
      </c>
      <c r="D239" s="250">
        <v>122869</v>
      </c>
      <c r="K239" s="250">
        <v>0</v>
      </c>
      <c r="L239" s="250" t="s">
        <v>2027</v>
      </c>
      <c r="M239" s="250" t="s">
        <v>2503</v>
      </c>
      <c r="N239" s="250" t="s">
        <v>2504</v>
      </c>
      <c r="O239" s="250" t="s">
        <v>1215</v>
      </c>
      <c r="P239" s="415">
        <v>44910</v>
      </c>
      <c r="Q239" s="436"/>
      <c r="R239" s="415">
        <v>44652</v>
      </c>
      <c r="S239" s="415">
        <v>44152</v>
      </c>
      <c r="T239" s="430" t="s">
        <v>1676</v>
      </c>
      <c r="U239" s="416">
        <v>998956</v>
      </c>
      <c r="V239" s="431">
        <v>2021</v>
      </c>
      <c r="W239" s="416">
        <v>1023929.9</v>
      </c>
      <c r="X239" s="416">
        <v>571184</v>
      </c>
      <c r="Z239" s="416">
        <v>0</v>
      </c>
      <c r="AB239" s="430" t="s">
        <v>1568</v>
      </c>
      <c r="AC239" s="430">
        <v>524267</v>
      </c>
      <c r="AD239" s="430" t="s">
        <v>2505</v>
      </c>
      <c r="AE239" s="430">
        <v>524623</v>
      </c>
      <c r="AF239" s="430" t="s">
        <v>2506</v>
      </c>
      <c r="AG239" s="430" t="s">
        <v>2507</v>
      </c>
    </row>
    <row r="240" spans="1:42" hidden="1">
      <c r="B240" s="250">
        <v>210574</v>
      </c>
      <c r="C240" s="250">
        <v>81756</v>
      </c>
      <c r="D240" s="250">
        <v>122870</v>
      </c>
      <c r="K240" s="250">
        <v>0</v>
      </c>
      <c r="L240" s="250" t="s">
        <v>2027</v>
      </c>
      <c r="M240" s="250" t="s">
        <v>2508</v>
      </c>
      <c r="N240" s="250" t="s">
        <v>2509</v>
      </c>
      <c r="O240" s="250" t="s">
        <v>1215</v>
      </c>
      <c r="P240" s="415">
        <v>44652</v>
      </c>
      <c r="Q240" s="436"/>
      <c r="R240" s="415">
        <v>44652</v>
      </c>
      <c r="S240" s="415">
        <v>44152</v>
      </c>
      <c r="T240" s="430" t="s">
        <v>1676</v>
      </c>
      <c r="U240" s="416">
        <v>735013</v>
      </c>
      <c r="V240" s="431">
        <v>2021</v>
      </c>
      <c r="W240" s="416">
        <v>753388.32499999995</v>
      </c>
      <c r="X240" s="416">
        <v>0</v>
      </c>
      <c r="Z240" s="416">
        <v>0</v>
      </c>
      <c r="AB240" s="430" t="s">
        <v>1568</v>
      </c>
      <c r="AC240" s="430">
        <v>525461</v>
      </c>
      <c r="AD240" s="430" t="s">
        <v>2510</v>
      </c>
      <c r="AE240" s="430">
        <v>523959</v>
      </c>
      <c r="AF240" s="430" t="s">
        <v>2511</v>
      </c>
      <c r="AG240" s="430" t="s">
        <v>2512</v>
      </c>
      <c r="AI240" s="250">
        <v>67</v>
      </c>
      <c r="AM240" s="250" t="s">
        <v>1840</v>
      </c>
      <c r="AN240" s="250" t="s">
        <v>1840</v>
      </c>
    </row>
    <row r="241" spans="2:40" hidden="1">
      <c r="B241" s="250">
        <v>210574</v>
      </c>
      <c r="C241" s="250">
        <v>81757</v>
      </c>
      <c r="D241" s="250">
        <v>122871</v>
      </c>
      <c r="K241" s="250">
        <v>0</v>
      </c>
      <c r="L241" s="250" t="s">
        <v>2027</v>
      </c>
      <c r="M241" s="250" t="s">
        <v>2513</v>
      </c>
      <c r="N241" s="250" t="s">
        <v>2514</v>
      </c>
      <c r="O241" s="250" t="s">
        <v>1215</v>
      </c>
      <c r="P241" s="415">
        <v>44910</v>
      </c>
      <c r="Q241" s="436"/>
      <c r="R241" s="415">
        <v>44652</v>
      </c>
      <c r="S241" s="415">
        <v>44152</v>
      </c>
      <c r="T241" s="430" t="s">
        <v>1676</v>
      </c>
      <c r="U241" s="416">
        <v>11609949</v>
      </c>
      <c r="V241" s="431">
        <v>2021</v>
      </c>
      <c r="W241" s="416">
        <v>11900197.725</v>
      </c>
      <c r="X241" s="416">
        <v>11609949</v>
      </c>
      <c r="Z241" s="416">
        <v>0</v>
      </c>
      <c r="AB241" s="430" t="s">
        <v>1568</v>
      </c>
      <c r="AC241" s="430">
        <v>524629</v>
      </c>
      <c r="AD241" s="430" t="s">
        <v>2515</v>
      </c>
      <c r="AE241" s="430">
        <v>524655</v>
      </c>
      <c r="AF241" s="430" t="s">
        <v>2516</v>
      </c>
      <c r="AG241" s="430" t="s">
        <v>2517</v>
      </c>
      <c r="AI241" s="250">
        <v>17.399999999999999</v>
      </c>
    </row>
    <row r="242" spans="2:40" hidden="1">
      <c r="B242" s="250">
        <v>210574</v>
      </c>
      <c r="C242" s="250">
        <v>81758</v>
      </c>
      <c r="D242" s="250">
        <v>122872</v>
      </c>
      <c r="K242" s="250">
        <v>0</v>
      </c>
      <c r="L242" s="250" t="s">
        <v>2027</v>
      </c>
      <c r="M242" s="250" t="s">
        <v>2518</v>
      </c>
      <c r="N242" s="250" t="s">
        <v>2519</v>
      </c>
      <c r="O242" s="250" t="s">
        <v>1215</v>
      </c>
      <c r="P242" s="415">
        <v>44713</v>
      </c>
      <c r="Q242" s="436"/>
      <c r="R242" s="415">
        <v>44713</v>
      </c>
      <c r="S242" s="415">
        <v>44152</v>
      </c>
      <c r="T242" s="430" t="s">
        <v>1676</v>
      </c>
      <c r="U242" s="416">
        <v>4160581</v>
      </c>
      <c r="V242" s="431">
        <v>2021</v>
      </c>
      <c r="W242" s="416">
        <v>4264595.5250000004</v>
      </c>
      <c r="X242" s="416">
        <v>4160581</v>
      </c>
      <c r="Z242" s="416">
        <v>0</v>
      </c>
      <c r="AB242" s="430" t="s">
        <v>1568</v>
      </c>
      <c r="AC242" s="430">
        <v>526160</v>
      </c>
      <c r="AD242" s="430" t="s">
        <v>2293</v>
      </c>
      <c r="AE242" s="430">
        <v>526192</v>
      </c>
      <c r="AF242" s="430" t="s">
        <v>2294</v>
      </c>
      <c r="AG242" s="430" t="s">
        <v>2520</v>
      </c>
      <c r="AJ242" s="250">
        <v>4</v>
      </c>
      <c r="AM242" s="250" t="s">
        <v>1840</v>
      </c>
      <c r="AN242" s="250" t="s">
        <v>1840</v>
      </c>
    </row>
    <row r="243" spans="2:40" hidden="1">
      <c r="B243" s="250">
        <v>210574</v>
      </c>
      <c r="C243" s="250">
        <v>81760</v>
      </c>
      <c r="D243" s="250">
        <v>122876</v>
      </c>
      <c r="K243" s="250">
        <v>0</v>
      </c>
      <c r="L243" s="250" t="s">
        <v>2027</v>
      </c>
      <c r="M243" s="250" t="s">
        <v>2521</v>
      </c>
      <c r="N243" s="250" t="s">
        <v>2522</v>
      </c>
      <c r="O243" s="250" t="s">
        <v>1215</v>
      </c>
      <c r="P243" s="415">
        <v>44910</v>
      </c>
      <c r="Q243" s="436"/>
      <c r="R243" s="415">
        <v>44652</v>
      </c>
      <c r="S243" s="415">
        <v>44152</v>
      </c>
      <c r="T243" s="430" t="s">
        <v>1676</v>
      </c>
      <c r="U243" s="416">
        <v>6956586</v>
      </c>
      <c r="V243" s="431">
        <v>2021</v>
      </c>
      <c r="W243" s="416">
        <v>7130500.6500000004</v>
      </c>
      <c r="X243" s="416">
        <v>6956586</v>
      </c>
      <c r="Z243" s="416">
        <v>0</v>
      </c>
      <c r="AB243" s="430" t="s">
        <v>1568</v>
      </c>
      <c r="AC243" s="430">
        <v>524629</v>
      </c>
      <c r="AD243" s="430" t="s">
        <v>2515</v>
      </c>
      <c r="AE243" s="430">
        <v>524606</v>
      </c>
      <c r="AF243" s="430" t="s">
        <v>2523</v>
      </c>
      <c r="AG243" s="430" t="s">
        <v>2524</v>
      </c>
      <c r="AI243" s="250">
        <v>7.3</v>
      </c>
      <c r="AM243" s="250" t="s">
        <v>1840</v>
      </c>
      <c r="AN243" s="250" t="s">
        <v>1840</v>
      </c>
    </row>
    <row r="244" spans="2:40" hidden="1">
      <c r="B244" s="250">
        <v>210574</v>
      </c>
      <c r="C244" s="250">
        <v>81763</v>
      </c>
      <c r="D244" s="250">
        <v>122883</v>
      </c>
      <c r="K244" s="250">
        <v>0</v>
      </c>
      <c r="L244" s="250" t="s">
        <v>2027</v>
      </c>
      <c r="M244" s="250" t="s">
        <v>2525</v>
      </c>
      <c r="N244" s="250" t="s">
        <v>2526</v>
      </c>
      <c r="O244" s="250" t="s">
        <v>1215</v>
      </c>
      <c r="P244" s="415">
        <v>44713</v>
      </c>
      <c r="Q244" s="436"/>
      <c r="R244" s="415">
        <v>44713</v>
      </c>
      <c r="S244" s="415">
        <v>44152</v>
      </c>
      <c r="T244" s="430" t="s">
        <v>1676</v>
      </c>
      <c r="U244" s="416">
        <v>944000</v>
      </c>
      <c r="V244" s="431">
        <v>2021</v>
      </c>
      <c r="W244" s="416">
        <v>967600</v>
      </c>
      <c r="X244" s="416">
        <v>835432</v>
      </c>
      <c r="Z244" s="416">
        <v>0</v>
      </c>
      <c r="AB244" s="430" t="s">
        <v>1568</v>
      </c>
      <c r="AC244" s="430">
        <v>526269</v>
      </c>
      <c r="AD244" s="430" t="s">
        <v>2403</v>
      </c>
      <c r="AE244" s="430">
        <v>526525</v>
      </c>
      <c r="AF244" s="430" t="s">
        <v>2527</v>
      </c>
      <c r="AG244" s="430" t="s">
        <v>2528</v>
      </c>
      <c r="AI244" s="250">
        <v>14.6</v>
      </c>
      <c r="AM244" s="250" t="s">
        <v>1840</v>
      </c>
      <c r="AN244" s="250" t="s">
        <v>1840</v>
      </c>
    </row>
    <row r="245" spans="2:40" hidden="1">
      <c r="B245" s="250">
        <v>210584</v>
      </c>
      <c r="C245" s="250">
        <v>81497</v>
      </c>
      <c r="D245" s="250">
        <v>132893</v>
      </c>
      <c r="K245" s="250">
        <v>0</v>
      </c>
      <c r="L245" s="250" t="s">
        <v>2529</v>
      </c>
      <c r="M245" s="250" t="s">
        <v>2530</v>
      </c>
      <c r="N245" s="250" t="s">
        <v>2531</v>
      </c>
      <c r="O245" s="250" t="s">
        <v>1215</v>
      </c>
      <c r="P245" s="415">
        <v>44561</v>
      </c>
      <c r="Q245" s="436"/>
      <c r="R245" s="415">
        <v>44896</v>
      </c>
      <c r="S245" s="415">
        <v>44152</v>
      </c>
      <c r="T245" s="430" t="s">
        <v>1676</v>
      </c>
      <c r="U245" s="416">
        <v>1182000</v>
      </c>
      <c r="V245" s="431">
        <v>2021</v>
      </c>
      <c r="W245" s="416">
        <v>1182000</v>
      </c>
      <c r="X245" s="416">
        <v>1182000</v>
      </c>
      <c r="Z245" s="416">
        <v>989393</v>
      </c>
      <c r="AA245" s="250" t="s">
        <v>1706</v>
      </c>
      <c r="AB245" s="430" t="s">
        <v>1563</v>
      </c>
      <c r="AG245" s="430" t="s">
        <v>2532</v>
      </c>
      <c r="AN245" s="250" t="s">
        <v>1564</v>
      </c>
    </row>
    <row r="246" spans="2:40" hidden="1">
      <c r="B246" s="250">
        <v>210579</v>
      </c>
      <c r="C246" s="250">
        <v>91876</v>
      </c>
      <c r="D246" s="250">
        <v>143157</v>
      </c>
      <c r="K246" s="250">
        <v>0</v>
      </c>
      <c r="L246" s="250" t="s">
        <v>1899</v>
      </c>
      <c r="M246" s="250" t="s">
        <v>2533</v>
      </c>
      <c r="N246" s="250" t="s">
        <v>2534</v>
      </c>
      <c r="O246" s="250" t="s">
        <v>1215</v>
      </c>
      <c r="P246" s="415">
        <v>45200</v>
      </c>
      <c r="Q246" s="436"/>
      <c r="R246" s="415">
        <v>44652</v>
      </c>
      <c r="S246" s="415">
        <v>44158</v>
      </c>
      <c r="T246" s="430" t="s">
        <v>1676</v>
      </c>
      <c r="U246" s="416">
        <v>2143217</v>
      </c>
      <c r="V246" s="431">
        <v>2021</v>
      </c>
      <c r="W246" s="416">
        <v>2196797.4249999998</v>
      </c>
      <c r="X246" s="416">
        <v>2143217</v>
      </c>
      <c r="Z246" s="416">
        <v>0</v>
      </c>
      <c r="AB246" s="430" t="s">
        <v>1688</v>
      </c>
      <c r="AG246" s="430" t="s">
        <v>2535</v>
      </c>
    </row>
    <row r="247" spans="2:40" hidden="1">
      <c r="B247" s="250">
        <v>210585</v>
      </c>
      <c r="C247" s="250">
        <v>91878</v>
      </c>
      <c r="D247" s="250">
        <v>143159</v>
      </c>
      <c r="K247" s="250">
        <v>0</v>
      </c>
      <c r="L247" s="250" t="s">
        <v>2536</v>
      </c>
      <c r="M247" s="250" t="s">
        <v>2537</v>
      </c>
      <c r="N247" s="250" t="s">
        <v>2538</v>
      </c>
      <c r="O247" s="250" t="s">
        <v>1215</v>
      </c>
      <c r="P247" s="415">
        <v>45444</v>
      </c>
      <c r="Q247" s="436"/>
      <c r="R247" s="415">
        <v>44652</v>
      </c>
      <c r="S247" s="415">
        <v>44152</v>
      </c>
      <c r="T247" s="430" t="s">
        <v>1676</v>
      </c>
      <c r="U247" s="416">
        <v>4358300</v>
      </c>
      <c r="V247" s="431">
        <v>2022</v>
      </c>
      <c r="W247" s="416">
        <v>4358300</v>
      </c>
      <c r="X247" s="416">
        <v>4358300</v>
      </c>
      <c r="AB247" s="430" t="s">
        <v>1688</v>
      </c>
      <c r="AG247" s="430" t="s">
        <v>2539</v>
      </c>
    </row>
    <row r="248" spans="2:40" hidden="1">
      <c r="B248" s="250">
        <v>210591</v>
      </c>
      <c r="C248" s="250">
        <v>91881</v>
      </c>
      <c r="D248" s="250">
        <v>143162</v>
      </c>
      <c r="K248" s="250">
        <v>0</v>
      </c>
      <c r="L248" s="250" t="s">
        <v>2540</v>
      </c>
      <c r="M248" s="250" t="s">
        <v>2541</v>
      </c>
      <c r="N248" s="250" t="s">
        <v>2542</v>
      </c>
      <c r="O248" s="250" t="s">
        <v>1215</v>
      </c>
      <c r="P248" s="415">
        <v>44743</v>
      </c>
      <c r="Q248" s="436"/>
      <c r="R248" s="415">
        <v>44652</v>
      </c>
      <c r="S248" s="415">
        <v>44158</v>
      </c>
      <c r="T248" s="430" t="s">
        <v>1676</v>
      </c>
      <c r="U248" s="416">
        <v>1310400</v>
      </c>
      <c r="V248" s="431">
        <v>2021</v>
      </c>
      <c r="W248" s="416">
        <v>1343160</v>
      </c>
      <c r="X248" s="416">
        <v>1400000</v>
      </c>
      <c r="AB248" s="430" t="s">
        <v>1568</v>
      </c>
      <c r="AG248" s="430" t="s">
        <v>2543</v>
      </c>
      <c r="AM248" s="250" t="s">
        <v>1840</v>
      </c>
      <c r="AN248" s="250" t="s">
        <v>1840</v>
      </c>
    </row>
    <row r="249" spans="2:40" hidden="1">
      <c r="B249" s="250">
        <v>210574</v>
      </c>
      <c r="C249" s="250">
        <v>91884</v>
      </c>
      <c r="D249" s="250">
        <v>143167</v>
      </c>
      <c r="K249" s="250">
        <v>0</v>
      </c>
      <c r="L249" s="250" t="s">
        <v>2027</v>
      </c>
      <c r="M249" s="250" t="s">
        <v>2544</v>
      </c>
      <c r="N249" s="250" t="s">
        <v>2545</v>
      </c>
      <c r="O249" s="250" t="s">
        <v>1215</v>
      </c>
      <c r="P249" s="415">
        <v>44910</v>
      </c>
      <c r="Q249" s="436"/>
      <c r="R249" s="415">
        <v>44652</v>
      </c>
      <c r="S249" s="415">
        <v>44152</v>
      </c>
      <c r="T249" s="430" t="s">
        <v>1676</v>
      </c>
      <c r="U249" s="416">
        <v>1675731</v>
      </c>
      <c r="V249" s="431">
        <v>2021</v>
      </c>
      <c r="W249" s="416">
        <v>1717624.2749999999</v>
      </c>
      <c r="X249" s="416">
        <v>1675731</v>
      </c>
      <c r="AB249" s="430" t="s">
        <v>1568</v>
      </c>
      <c r="AG249" s="430" t="s">
        <v>2546</v>
      </c>
      <c r="AJ249" s="250">
        <v>1.1499999999999999</v>
      </c>
    </row>
    <row r="250" spans="2:40" hidden="1">
      <c r="B250" s="250">
        <v>210574</v>
      </c>
      <c r="C250" s="250">
        <v>91888</v>
      </c>
      <c r="D250" s="250">
        <v>143168</v>
      </c>
      <c r="K250" s="250">
        <v>0</v>
      </c>
      <c r="L250" s="250" t="s">
        <v>2027</v>
      </c>
      <c r="M250" s="250" t="s">
        <v>2547</v>
      </c>
      <c r="N250" s="250" t="s">
        <v>2548</v>
      </c>
      <c r="O250" s="250" t="s">
        <v>1215</v>
      </c>
      <c r="P250" s="415">
        <v>44910</v>
      </c>
      <c r="Q250" s="436"/>
      <c r="R250" s="415">
        <v>44652</v>
      </c>
      <c r="S250" s="415">
        <v>44152</v>
      </c>
      <c r="T250" s="430" t="s">
        <v>1676</v>
      </c>
      <c r="U250" s="416">
        <v>5378526</v>
      </c>
      <c r="V250" s="431">
        <v>2021</v>
      </c>
      <c r="W250" s="416">
        <v>5512989.1500000004</v>
      </c>
      <c r="X250" s="416">
        <v>5378526</v>
      </c>
      <c r="AB250" s="430" t="s">
        <v>1568</v>
      </c>
      <c r="AG250" s="430" t="s">
        <v>2549</v>
      </c>
      <c r="AJ250" s="250">
        <v>7.75</v>
      </c>
    </row>
    <row r="251" spans="2:40" hidden="1">
      <c r="B251" s="250">
        <v>210574</v>
      </c>
      <c r="C251" s="250">
        <v>91889</v>
      </c>
      <c r="D251" s="250">
        <v>143169</v>
      </c>
      <c r="K251" s="250">
        <v>0</v>
      </c>
      <c r="L251" s="250" t="s">
        <v>2027</v>
      </c>
      <c r="M251" s="250" t="s">
        <v>2550</v>
      </c>
      <c r="N251" s="250" t="s">
        <v>2551</v>
      </c>
      <c r="O251" s="250" t="s">
        <v>1215</v>
      </c>
      <c r="P251" s="415">
        <v>44910</v>
      </c>
      <c r="Q251" s="436"/>
      <c r="R251" s="415">
        <v>44652</v>
      </c>
      <c r="S251" s="415">
        <v>44152</v>
      </c>
      <c r="T251" s="430" t="s">
        <v>1676</v>
      </c>
      <c r="U251" s="416">
        <v>999423</v>
      </c>
      <c r="V251" s="431">
        <v>2021</v>
      </c>
      <c r="W251" s="416">
        <v>1024408.575</v>
      </c>
      <c r="X251" s="416">
        <v>999423</v>
      </c>
      <c r="AB251" s="430" t="s">
        <v>1568</v>
      </c>
      <c r="AG251" s="430" t="s">
        <v>2552</v>
      </c>
      <c r="AJ251" s="250">
        <v>1.1599999999999999</v>
      </c>
    </row>
    <row r="252" spans="2:40" hidden="1">
      <c r="B252" s="250">
        <v>210574</v>
      </c>
      <c r="C252" s="250">
        <v>91890</v>
      </c>
      <c r="D252" s="250">
        <v>143170</v>
      </c>
      <c r="K252" s="250">
        <v>0</v>
      </c>
      <c r="L252" s="250" t="s">
        <v>2027</v>
      </c>
      <c r="M252" s="250" t="s">
        <v>2553</v>
      </c>
      <c r="N252" s="250" t="s">
        <v>2554</v>
      </c>
      <c r="O252" s="250" t="s">
        <v>1215</v>
      </c>
      <c r="P252" s="415">
        <v>44910</v>
      </c>
      <c r="Q252" s="436"/>
      <c r="R252" s="415">
        <v>44652</v>
      </c>
      <c r="S252" s="415">
        <v>44152</v>
      </c>
      <c r="T252" s="430" t="s">
        <v>1676</v>
      </c>
      <c r="U252" s="416">
        <v>5293163</v>
      </c>
      <c r="V252" s="431">
        <v>2021</v>
      </c>
      <c r="W252" s="416">
        <v>5425492.0750000002</v>
      </c>
      <c r="X252" s="416">
        <v>5293163</v>
      </c>
      <c r="AB252" s="430" t="s">
        <v>1568</v>
      </c>
      <c r="AG252" s="430" t="s">
        <v>2555</v>
      </c>
      <c r="AJ252" s="250">
        <v>7.6</v>
      </c>
    </row>
    <row r="253" spans="2:40" hidden="1">
      <c r="B253" s="250">
        <v>210600</v>
      </c>
      <c r="C253" s="250">
        <v>91885</v>
      </c>
      <c r="D253" s="250">
        <v>143177</v>
      </c>
      <c r="K253" s="250">
        <v>0</v>
      </c>
      <c r="L253" s="250" t="s">
        <v>2330</v>
      </c>
      <c r="M253" s="250" t="s">
        <v>2556</v>
      </c>
      <c r="N253" s="250" t="s">
        <v>2557</v>
      </c>
      <c r="O253" s="250" t="s">
        <v>1215</v>
      </c>
      <c r="P253" s="415">
        <v>44774</v>
      </c>
      <c r="Q253" s="436"/>
      <c r="R253" s="415">
        <v>45017</v>
      </c>
      <c r="S253" s="415">
        <v>44243</v>
      </c>
      <c r="T253" s="430" t="s">
        <v>2558</v>
      </c>
      <c r="U253" s="416">
        <v>858928</v>
      </c>
      <c r="V253" s="431">
        <v>2021</v>
      </c>
      <c r="W253" s="416">
        <v>880401.2</v>
      </c>
      <c r="X253" s="416">
        <v>858928</v>
      </c>
      <c r="Z253" s="416">
        <v>0</v>
      </c>
      <c r="AB253" s="430" t="s">
        <v>1591</v>
      </c>
      <c r="AC253" s="430">
        <v>646260</v>
      </c>
      <c r="AG253" s="430" t="s">
        <v>2559</v>
      </c>
      <c r="AH253" s="250">
        <v>161</v>
      </c>
      <c r="AM253" s="250" t="s">
        <v>1840</v>
      </c>
      <c r="AN253" s="250" t="s">
        <v>1840</v>
      </c>
    </row>
    <row r="254" spans="2:40" hidden="1">
      <c r="B254" s="250">
        <v>210600</v>
      </c>
      <c r="C254" s="250">
        <v>91885</v>
      </c>
      <c r="D254" s="250">
        <v>143178</v>
      </c>
      <c r="K254" s="250">
        <v>0</v>
      </c>
      <c r="L254" s="250" t="s">
        <v>2330</v>
      </c>
      <c r="M254" s="250" t="s">
        <v>2556</v>
      </c>
      <c r="N254" s="250" t="s">
        <v>2560</v>
      </c>
      <c r="O254" s="250" t="s">
        <v>1215</v>
      </c>
      <c r="P254" s="415">
        <v>44774</v>
      </c>
      <c r="Q254" s="436"/>
      <c r="R254" s="415">
        <v>45383</v>
      </c>
      <c r="S254" s="415">
        <v>44243</v>
      </c>
      <c r="T254" s="430" t="s">
        <v>2558</v>
      </c>
      <c r="U254" s="416">
        <v>100000</v>
      </c>
      <c r="V254" s="431">
        <v>2021</v>
      </c>
      <c r="W254" s="416">
        <v>102500</v>
      </c>
      <c r="X254" s="416">
        <v>100000</v>
      </c>
      <c r="Z254" s="416">
        <v>0</v>
      </c>
      <c r="AB254" s="430" t="s">
        <v>1591</v>
      </c>
      <c r="AC254" s="430">
        <v>645456</v>
      </c>
      <c r="AD254" s="430" t="s">
        <v>2561</v>
      </c>
      <c r="AE254" s="430">
        <v>645458</v>
      </c>
      <c r="AF254" s="430" t="s">
        <v>2562</v>
      </c>
      <c r="AG254" s="430" t="s">
        <v>2563</v>
      </c>
      <c r="AH254" s="250">
        <v>345</v>
      </c>
      <c r="AM254" s="250" t="s">
        <v>1840</v>
      </c>
      <c r="AN254" s="250" t="s">
        <v>1840</v>
      </c>
    </row>
    <row r="255" spans="2:40" hidden="1">
      <c r="B255" s="250">
        <v>210600</v>
      </c>
      <c r="C255" s="250">
        <v>91885</v>
      </c>
      <c r="D255" s="250">
        <v>143179</v>
      </c>
      <c r="K255" s="250">
        <v>0</v>
      </c>
      <c r="L255" s="250" t="s">
        <v>2330</v>
      </c>
      <c r="M255" s="250" t="s">
        <v>2556</v>
      </c>
      <c r="N255" s="250" t="s">
        <v>2564</v>
      </c>
      <c r="O255" s="250" t="s">
        <v>1215</v>
      </c>
      <c r="P255" s="415">
        <v>45383</v>
      </c>
      <c r="Q255" s="436"/>
      <c r="R255" s="415">
        <v>45383</v>
      </c>
      <c r="S255" s="415">
        <v>44243</v>
      </c>
      <c r="T255" s="430" t="s">
        <v>2558</v>
      </c>
      <c r="U255" s="416">
        <v>600000</v>
      </c>
      <c r="V255" s="431">
        <v>2021</v>
      </c>
      <c r="W255" s="416">
        <v>615000</v>
      </c>
      <c r="X255" s="416">
        <v>600000</v>
      </c>
      <c r="Z255" s="416">
        <v>0</v>
      </c>
      <c r="AB255" s="430" t="s">
        <v>1591</v>
      </c>
      <c r="AC255" s="430">
        <v>645455</v>
      </c>
      <c r="AD255" s="430" t="s">
        <v>2565</v>
      </c>
      <c r="AE255" s="430">
        <v>645740</v>
      </c>
      <c r="AF255" s="430" t="s">
        <v>2566</v>
      </c>
      <c r="AG255" s="430" t="s">
        <v>2567</v>
      </c>
      <c r="AH255" s="250">
        <v>345</v>
      </c>
      <c r="AM255" s="250" t="s">
        <v>1840</v>
      </c>
      <c r="AN255" s="250" t="s">
        <v>1840</v>
      </c>
    </row>
    <row r="256" spans="2:40" hidden="1">
      <c r="B256" s="250">
        <v>210584</v>
      </c>
      <c r="C256" s="250">
        <v>81497</v>
      </c>
      <c r="D256" s="250">
        <v>143181</v>
      </c>
      <c r="K256" s="250">
        <v>0</v>
      </c>
      <c r="L256" s="250" t="s">
        <v>2529</v>
      </c>
      <c r="M256" s="250" t="s">
        <v>2530</v>
      </c>
      <c r="N256" s="250" t="s">
        <v>2568</v>
      </c>
      <c r="O256" s="250" t="s">
        <v>1215</v>
      </c>
      <c r="P256" s="420"/>
      <c r="Q256" s="436"/>
      <c r="R256" s="415">
        <v>44896</v>
      </c>
      <c r="S256" s="415">
        <v>44152</v>
      </c>
      <c r="T256" s="430" t="s">
        <v>1676</v>
      </c>
      <c r="U256" s="416">
        <v>3277500</v>
      </c>
      <c r="V256" s="431">
        <v>2021</v>
      </c>
      <c r="W256" s="416">
        <v>3359437.5</v>
      </c>
      <c r="X256" s="416">
        <v>3277500</v>
      </c>
      <c r="AB256" s="430" t="s">
        <v>1591</v>
      </c>
      <c r="AG256" s="430" t="s">
        <v>2569</v>
      </c>
      <c r="AI256" s="250">
        <v>14.4</v>
      </c>
      <c r="AM256" s="250" t="s">
        <v>1840</v>
      </c>
      <c r="AN256" s="250" t="s">
        <v>1840</v>
      </c>
    </row>
    <row r="257" spans="1:43" hidden="1">
      <c r="B257" s="250">
        <v>210617</v>
      </c>
      <c r="C257" s="250">
        <v>91939</v>
      </c>
      <c r="D257" s="250">
        <v>143253</v>
      </c>
      <c r="K257" s="250">
        <v>0</v>
      </c>
      <c r="L257" s="250" t="s">
        <v>1834</v>
      </c>
      <c r="M257" s="250" t="s">
        <v>2570</v>
      </c>
      <c r="N257" s="250" t="s">
        <v>2571</v>
      </c>
      <c r="O257" s="250" t="s">
        <v>1215</v>
      </c>
      <c r="P257" s="415">
        <v>46022</v>
      </c>
      <c r="Q257" s="436"/>
      <c r="R257" s="415">
        <v>44348</v>
      </c>
      <c r="S257" s="415">
        <v>44480</v>
      </c>
      <c r="T257" s="430" t="s">
        <v>2572</v>
      </c>
      <c r="U257" s="416">
        <v>7865000</v>
      </c>
      <c r="V257" s="431">
        <v>2021</v>
      </c>
      <c r="W257" s="416">
        <v>8061625</v>
      </c>
      <c r="X257" s="416">
        <v>7865000</v>
      </c>
      <c r="Z257" s="416">
        <v>0</v>
      </c>
      <c r="AB257" s="430" t="s">
        <v>2440</v>
      </c>
      <c r="AC257" s="430">
        <v>521022</v>
      </c>
      <c r="AD257" s="430" t="s">
        <v>2150</v>
      </c>
      <c r="AE257" s="430">
        <v>520973</v>
      </c>
      <c r="AF257" s="430" t="s">
        <v>2573</v>
      </c>
      <c r="AG257" s="430" t="s">
        <v>2574</v>
      </c>
      <c r="AH257" s="250">
        <v>69</v>
      </c>
      <c r="AM257" s="250" t="s">
        <v>1564</v>
      </c>
    </row>
    <row r="258" spans="1:43" hidden="1">
      <c r="B258" s="250">
        <v>210617</v>
      </c>
      <c r="C258" s="250">
        <v>91939</v>
      </c>
      <c r="D258" s="250">
        <v>143254</v>
      </c>
      <c r="K258" s="250">
        <v>0</v>
      </c>
      <c r="L258" s="250" t="s">
        <v>1834</v>
      </c>
      <c r="M258" s="250" t="s">
        <v>2570</v>
      </c>
      <c r="N258" s="250" t="s">
        <v>2575</v>
      </c>
      <c r="O258" s="250" t="s">
        <v>1215</v>
      </c>
      <c r="P258" s="415">
        <v>45657</v>
      </c>
      <c r="Q258" s="436"/>
      <c r="R258" s="415">
        <v>44348</v>
      </c>
      <c r="S258" s="415">
        <v>44480</v>
      </c>
      <c r="T258" s="430" t="s">
        <v>2572</v>
      </c>
      <c r="U258" s="416">
        <v>5340500</v>
      </c>
      <c r="V258" s="431">
        <v>2021</v>
      </c>
      <c r="W258" s="416">
        <v>5474012.5</v>
      </c>
      <c r="X258" s="416">
        <v>5340500</v>
      </c>
      <c r="Z258" s="416">
        <v>0</v>
      </c>
      <c r="AB258" s="430" t="s">
        <v>2440</v>
      </c>
      <c r="AC258" s="430">
        <v>520973</v>
      </c>
      <c r="AD258" s="430" t="s">
        <v>2573</v>
      </c>
      <c r="AE258" s="430">
        <v>520976</v>
      </c>
      <c r="AF258" s="430" t="s">
        <v>2576</v>
      </c>
      <c r="AG258" s="430" t="s">
        <v>2577</v>
      </c>
      <c r="AH258" s="250">
        <v>69</v>
      </c>
      <c r="AM258" s="250" t="s">
        <v>1564</v>
      </c>
    </row>
    <row r="259" spans="1:43" hidden="1">
      <c r="B259" s="250">
        <v>210617</v>
      </c>
      <c r="C259" s="250">
        <v>91939</v>
      </c>
      <c r="D259" s="250">
        <v>143255</v>
      </c>
      <c r="K259" s="250">
        <v>0</v>
      </c>
      <c r="L259" s="250" t="s">
        <v>1834</v>
      </c>
      <c r="M259" s="250" t="s">
        <v>2570</v>
      </c>
      <c r="N259" s="250" t="s">
        <v>2578</v>
      </c>
      <c r="O259" s="250" t="s">
        <v>1215</v>
      </c>
      <c r="P259" s="415">
        <v>46022</v>
      </c>
      <c r="Q259" s="436"/>
      <c r="R259" s="415">
        <v>44348</v>
      </c>
      <c r="S259" s="415">
        <v>44480</v>
      </c>
      <c r="T259" s="430" t="s">
        <v>2572</v>
      </c>
      <c r="U259" s="416">
        <v>450000</v>
      </c>
      <c r="V259" s="431">
        <v>2021</v>
      </c>
      <c r="W259" s="416">
        <v>461250</v>
      </c>
      <c r="X259" s="416">
        <v>450000</v>
      </c>
      <c r="Z259" s="416">
        <v>0</v>
      </c>
      <c r="AB259" s="430" t="s">
        <v>2440</v>
      </c>
      <c r="AG259" s="430" t="s">
        <v>2579</v>
      </c>
      <c r="AM259" s="250" t="s">
        <v>1564</v>
      </c>
    </row>
    <row r="260" spans="1:43" hidden="1">
      <c r="B260" s="250">
        <v>210617</v>
      </c>
      <c r="C260" s="250">
        <v>91939</v>
      </c>
      <c r="D260" s="250">
        <v>143256</v>
      </c>
      <c r="K260" s="250">
        <v>0</v>
      </c>
      <c r="L260" s="250" t="s">
        <v>1834</v>
      </c>
      <c r="M260" s="250" t="s">
        <v>2570</v>
      </c>
      <c r="N260" s="250" t="s">
        <v>2580</v>
      </c>
      <c r="O260" s="250" t="s">
        <v>1215</v>
      </c>
      <c r="P260" s="415">
        <v>45657</v>
      </c>
      <c r="Q260" s="436"/>
      <c r="R260" s="415">
        <v>44348</v>
      </c>
      <c r="S260" s="415">
        <v>44480</v>
      </c>
      <c r="T260" s="430" t="s">
        <v>2572</v>
      </c>
      <c r="U260" s="416">
        <v>500000</v>
      </c>
      <c r="V260" s="431">
        <v>2021</v>
      </c>
      <c r="W260" s="416">
        <v>512500</v>
      </c>
      <c r="X260" s="416">
        <v>500000</v>
      </c>
      <c r="Z260" s="416">
        <v>0</v>
      </c>
      <c r="AB260" s="430" t="s">
        <v>2440</v>
      </c>
      <c r="AG260" s="430" t="s">
        <v>2581</v>
      </c>
      <c r="AM260" s="250" t="s">
        <v>1564</v>
      </c>
    </row>
    <row r="261" spans="1:43" hidden="1">
      <c r="B261" s="250">
        <v>210655</v>
      </c>
      <c r="C261" s="250">
        <v>92112</v>
      </c>
      <c r="D261" s="250">
        <v>143587</v>
      </c>
      <c r="K261" s="250" t="e">
        <v>#N/A</v>
      </c>
      <c r="L261" s="250" t="s">
        <v>2362</v>
      </c>
      <c r="M261" s="250" t="s">
        <v>2582</v>
      </c>
      <c r="N261" s="250" t="s">
        <v>2583</v>
      </c>
      <c r="O261" s="250" t="s">
        <v>1215</v>
      </c>
      <c r="P261" s="420"/>
      <c r="Q261" s="436"/>
      <c r="R261" s="415">
        <v>45078</v>
      </c>
      <c r="S261" s="415">
        <v>44629</v>
      </c>
      <c r="T261" s="430" t="s">
        <v>1897</v>
      </c>
      <c r="U261" s="416">
        <v>55271.78</v>
      </c>
      <c r="V261" s="431">
        <v>2022</v>
      </c>
      <c r="W261" s="416">
        <v>55271.78</v>
      </c>
      <c r="X261" s="416">
        <v>55271.78</v>
      </c>
      <c r="AB261" s="430" t="s">
        <v>1591</v>
      </c>
      <c r="AG261" s="430" t="s">
        <v>2584</v>
      </c>
      <c r="AH261" s="250">
        <v>161</v>
      </c>
      <c r="AM261" s="250" t="s">
        <v>1840</v>
      </c>
      <c r="AN261" s="250" t="s">
        <v>1840</v>
      </c>
    </row>
    <row r="262" spans="1:43" hidden="1">
      <c r="B262" s="250">
        <v>210675</v>
      </c>
      <c r="C262" s="250">
        <v>92113</v>
      </c>
      <c r="D262" s="250">
        <v>143588</v>
      </c>
      <c r="K262" s="250" t="e">
        <v>#N/A</v>
      </c>
      <c r="L262" s="250" t="s">
        <v>1894</v>
      </c>
      <c r="M262" s="250" t="s">
        <v>2585</v>
      </c>
      <c r="N262" s="250" t="s">
        <v>2586</v>
      </c>
      <c r="O262" s="250" t="s">
        <v>1215</v>
      </c>
      <c r="Q262" s="436"/>
      <c r="R262" s="415">
        <v>44927</v>
      </c>
      <c r="S262" s="415">
        <v>44754</v>
      </c>
      <c r="T262" s="430" t="s">
        <v>1897</v>
      </c>
      <c r="U262" s="416">
        <v>78293357</v>
      </c>
      <c r="V262" s="431">
        <v>2022</v>
      </c>
      <c r="W262" s="416">
        <v>78293357</v>
      </c>
      <c r="X262" s="416">
        <v>78293357</v>
      </c>
      <c r="AB262" s="430" t="s">
        <v>1688</v>
      </c>
      <c r="AG262" s="430" t="s">
        <v>2587</v>
      </c>
      <c r="AH262" s="250">
        <v>345</v>
      </c>
      <c r="AM262" s="250" t="s">
        <v>1840</v>
      </c>
      <c r="AN262" s="250" t="s">
        <v>1840</v>
      </c>
    </row>
    <row r="263" spans="1:43" hidden="1">
      <c r="B263" s="250">
        <v>210675</v>
      </c>
      <c r="C263" s="250">
        <v>92113</v>
      </c>
      <c r="D263" s="250">
        <v>143589</v>
      </c>
      <c r="K263" s="250" t="e">
        <v>#N/A</v>
      </c>
      <c r="L263" s="250" t="s">
        <v>1894</v>
      </c>
      <c r="M263" s="250" t="s">
        <v>2585</v>
      </c>
      <c r="N263" s="250" t="s">
        <v>2588</v>
      </c>
      <c r="O263" s="250" t="s">
        <v>1215</v>
      </c>
      <c r="Q263" s="436"/>
      <c r="R263" s="415">
        <v>44927</v>
      </c>
      <c r="S263" s="415">
        <v>44754</v>
      </c>
      <c r="T263" s="430" t="s">
        <v>1897</v>
      </c>
      <c r="U263" s="416">
        <v>342000</v>
      </c>
      <c r="V263" s="431">
        <v>2022</v>
      </c>
      <c r="W263" s="416">
        <v>342000</v>
      </c>
      <c r="X263" s="416">
        <v>342000</v>
      </c>
      <c r="AB263" s="430" t="s">
        <v>1688</v>
      </c>
      <c r="AG263" s="430" t="s">
        <v>2589</v>
      </c>
      <c r="AH263" s="250">
        <v>345</v>
      </c>
      <c r="AM263" s="250" t="s">
        <v>1840</v>
      </c>
      <c r="AN263" s="250" t="s">
        <v>1840</v>
      </c>
    </row>
    <row r="264" spans="1:43" hidden="1">
      <c r="B264" s="250">
        <v>210675</v>
      </c>
      <c r="C264" s="250">
        <v>92113</v>
      </c>
      <c r="D264" s="250">
        <v>143590</v>
      </c>
      <c r="K264" s="250" t="e">
        <v>#N/A</v>
      </c>
      <c r="L264" s="250" t="s">
        <v>1894</v>
      </c>
      <c r="M264" s="250" t="s">
        <v>2585</v>
      </c>
      <c r="N264" s="250" t="s">
        <v>2590</v>
      </c>
      <c r="O264" s="250" t="s">
        <v>1215</v>
      </c>
      <c r="Q264" s="436"/>
      <c r="R264" s="415">
        <v>44927</v>
      </c>
      <c r="S264" s="415">
        <v>44754</v>
      </c>
      <c r="T264" s="430" t="s">
        <v>1897</v>
      </c>
      <c r="U264" s="416">
        <v>342000</v>
      </c>
      <c r="V264" s="431">
        <v>2022</v>
      </c>
      <c r="W264" s="416">
        <v>342000</v>
      </c>
      <c r="X264" s="416">
        <v>342000</v>
      </c>
      <c r="AB264" s="430" t="s">
        <v>1688</v>
      </c>
      <c r="AG264" s="430" t="s">
        <v>2591</v>
      </c>
      <c r="AH264" s="250">
        <v>345</v>
      </c>
      <c r="AM264" s="250" t="s">
        <v>1840</v>
      </c>
      <c r="AN264" s="250" t="s">
        <v>1840</v>
      </c>
    </row>
    <row r="265" spans="1:43">
      <c r="A265" s="250" t="s">
        <v>482</v>
      </c>
      <c r="B265" s="250">
        <v>210627</v>
      </c>
      <c r="C265" s="250">
        <v>81717</v>
      </c>
      <c r="D265" s="250">
        <v>122796</v>
      </c>
      <c r="E265" s="250" t="s">
        <v>1755</v>
      </c>
      <c r="F265" s="250" t="e">
        <v>#N/A</v>
      </c>
      <c r="G265" s="250" t="s">
        <v>1755</v>
      </c>
      <c r="H265" s="250" t="s">
        <v>1505</v>
      </c>
      <c r="I265" s="442" t="s">
        <v>2782</v>
      </c>
      <c r="J265" s="250" t="s">
        <v>1755</v>
      </c>
      <c r="K265" s="250" t="s">
        <v>1755</v>
      </c>
      <c r="L265" s="250" t="s">
        <v>1219</v>
      </c>
      <c r="M265" s="430" t="s">
        <v>1681</v>
      </c>
      <c r="N265" s="430" t="s">
        <v>1682</v>
      </c>
      <c r="O265" s="430" t="s">
        <v>1354</v>
      </c>
      <c r="P265" s="415">
        <v>45046</v>
      </c>
      <c r="Q265" s="432">
        <v>45665</v>
      </c>
      <c r="R265" s="415">
        <v>44562</v>
      </c>
      <c r="S265" s="415">
        <v>44505</v>
      </c>
      <c r="T265" s="430" t="s">
        <v>1676</v>
      </c>
      <c r="U265" s="416">
        <v>12210364</v>
      </c>
      <c r="V265" s="431">
        <v>2021</v>
      </c>
      <c r="W265" s="416">
        <v>12828513.6775</v>
      </c>
      <c r="X265" s="416">
        <v>8370000</v>
      </c>
      <c r="Y265" s="433">
        <v>5683773</v>
      </c>
      <c r="Z265" s="416">
        <v>0</v>
      </c>
      <c r="AB265" s="430" t="s">
        <v>1568</v>
      </c>
      <c r="AC265" s="430">
        <v>511553</v>
      </c>
      <c r="AD265" s="430" t="s">
        <v>1683</v>
      </c>
      <c r="AG265" s="430" t="s">
        <v>2592</v>
      </c>
      <c r="AH265" s="434">
        <v>345</v>
      </c>
      <c r="AI265" s="250">
        <v>0.2</v>
      </c>
      <c r="AM265" s="250" t="s">
        <v>1564</v>
      </c>
      <c r="AP265" s="434" t="s">
        <v>2593</v>
      </c>
      <c r="AQ265" s="438" t="s">
        <v>2594</v>
      </c>
    </row>
    <row r="266" spans="1:43" hidden="1">
      <c r="B266" s="250">
        <v>210637</v>
      </c>
      <c r="C266" s="250">
        <v>92140</v>
      </c>
      <c r="D266" s="250">
        <v>143663</v>
      </c>
      <c r="K266" s="250" t="e">
        <v>#N/A</v>
      </c>
      <c r="L266" s="250" t="s">
        <v>1869</v>
      </c>
      <c r="M266" s="250" t="s">
        <v>2595</v>
      </c>
      <c r="N266" s="250" t="s">
        <v>2596</v>
      </c>
      <c r="O266" s="250" t="s">
        <v>1215</v>
      </c>
      <c r="P266" s="420"/>
      <c r="Q266" s="436"/>
      <c r="R266" s="415">
        <v>45078</v>
      </c>
      <c r="S266" s="415">
        <v>44629</v>
      </c>
      <c r="T266" s="430" t="s">
        <v>1897</v>
      </c>
      <c r="U266" s="416">
        <v>236539</v>
      </c>
      <c r="V266" s="431">
        <v>2022</v>
      </c>
      <c r="W266" s="416">
        <v>236539</v>
      </c>
      <c r="X266" s="416">
        <v>236539</v>
      </c>
      <c r="AB266" s="430" t="s">
        <v>1591</v>
      </c>
      <c r="AG266" s="430" t="s">
        <v>2597</v>
      </c>
      <c r="AH266" s="250">
        <v>115</v>
      </c>
      <c r="AM266" s="250" t="s">
        <v>1840</v>
      </c>
      <c r="AN266" s="250" t="s">
        <v>1840</v>
      </c>
    </row>
    <row r="267" spans="1:43" hidden="1">
      <c r="B267" s="250">
        <v>210647</v>
      </c>
      <c r="C267" s="250">
        <v>92144</v>
      </c>
      <c r="D267" s="250">
        <v>143664</v>
      </c>
      <c r="K267" s="250" t="e">
        <v>#N/A</v>
      </c>
      <c r="L267" s="250" t="s">
        <v>2362</v>
      </c>
      <c r="M267" s="250" t="s">
        <v>2598</v>
      </c>
      <c r="N267" s="250" t="s">
        <v>2599</v>
      </c>
      <c r="O267" s="250" t="s">
        <v>1215</v>
      </c>
      <c r="P267" s="420"/>
      <c r="Q267" s="436"/>
      <c r="R267" s="415">
        <v>45078</v>
      </c>
      <c r="S267" s="415">
        <v>44629</v>
      </c>
      <c r="T267" s="430" t="s">
        <v>1897</v>
      </c>
      <c r="U267" s="416">
        <v>255075</v>
      </c>
      <c r="V267" s="431">
        <v>2022</v>
      </c>
      <c r="W267" s="416">
        <v>255075</v>
      </c>
      <c r="X267" s="416">
        <v>255075</v>
      </c>
      <c r="AB267" s="430" t="s">
        <v>1591</v>
      </c>
      <c r="AG267" s="430" t="s">
        <v>2600</v>
      </c>
      <c r="AH267" s="250">
        <v>161</v>
      </c>
      <c r="AM267" s="250" t="s">
        <v>1840</v>
      </c>
      <c r="AN267" s="250" t="s">
        <v>1840</v>
      </c>
    </row>
    <row r="268" spans="1:43" hidden="1">
      <c r="B268" s="250">
        <v>210647</v>
      </c>
      <c r="C268" s="250">
        <v>92144</v>
      </c>
      <c r="D268" s="250">
        <v>143665</v>
      </c>
      <c r="K268" s="250" t="e">
        <v>#N/A</v>
      </c>
      <c r="L268" s="250" t="s">
        <v>2362</v>
      </c>
      <c r="M268" s="250" t="s">
        <v>2598</v>
      </c>
      <c r="N268" s="250" t="s">
        <v>2601</v>
      </c>
      <c r="O268" s="250" t="s">
        <v>1215</v>
      </c>
      <c r="P268" s="420"/>
      <c r="Q268" s="436"/>
      <c r="R268" s="415">
        <v>45078</v>
      </c>
      <c r="S268" s="415">
        <v>44629</v>
      </c>
      <c r="T268" s="430" t="s">
        <v>1897</v>
      </c>
      <c r="U268" s="416">
        <v>255075</v>
      </c>
      <c r="V268" s="431">
        <v>2022</v>
      </c>
      <c r="W268" s="416">
        <v>255075</v>
      </c>
      <c r="X268" s="416">
        <v>255075</v>
      </c>
      <c r="AB268" s="430" t="s">
        <v>1591</v>
      </c>
      <c r="AG268" s="430" t="s">
        <v>2602</v>
      </c>
      <c r="AH268" s="250">
        <v>161</v>
      </c>
      <c r="AM268" s="250" t="s">
        <v>1840</v>
      </c>
      <c r="AN268" s="250" t="s">
        <v>1840</v>
      </c>
    </row>
    <row r="269" spans="1:43" hidden="1">
      <c r="B269" s="250">
        <v>210647</v>
      </c>
      <c r="C269" s="250">
        <v>92141</v>
      </c>
      <c r="D269" s="250">
        <v>143666</v>
      </c>
      <c r="K269" s="250" t="e">
        <v>#N/A</v>
      </c>
      <c r="L269" s="250" t="s">
        <v>2362</v>
      </c>
      <c r="M269" s="250" t="s">
        <v>2603</v>
      </c>
      <c r="N269" s="250" t="s">
        <v>2604</v>
      </c>
      <c r="O269" s="250" t="s">
        <v>1215</v>
      </c>
      <c r="P269" s="420"/>
      <c r="Q269" s="436"/>
      <c r="R269" s="415">
        <v>45078</v>
      </c>
      <c r="S269" s="415">
        <v>44629</v>
      </c>
      <c r="T269" s="430" t="s">
        <v>1897</v>
      </c>
      <c r="U269" s="416">
        <v>319002</v>
      </c>
      <c r="V269" s="431">
        <v>2022</v>
      </c>
      <c r="W269" s="416">
        <v>319002</v>
      </c>
      <c r="X269" s="416">
        <v>319002</v>
      </c>
      <c r="AB269" s="430" t="s">
        <v>1591</v>
      </c>
      <c r="AG269" s="430" t="s">
        <v>2605</v>
      </c>
      <c r="AH269" s="250">
        <v>161</v>
      </c>
      <c r="AM269" s="250" t="s">
        <v>1840</v>
      </c>
      <c r="AN269" s="250" t="s">
        <v>1840</v>
      </c>
    </row>
    <row r="270" spans="1:43" hidden="1">
      <c r="B270" s="250">
        <v>210640</v>
      </c>
      <c r="C270" s="250">
        <v>92142</v>
      </c>
      <c r="D270" s="250">
        <v>143667</v>
      </c>
      <c r="K270" s="250" t="e">
        <v>#N/A</v>
      </c>
      <c r="L270" s="250" t="s">
        <v>2536</v>
      </c>
      <c r="M270" s="250" t="s">
        <v>2606</v>
      </c>
      <c r="N270" s="250" t="s">
        <v>2607</v>
      </c>
      <c r="O270" s="250" t="s">
        <v>1215</v>
      </c>
      <c r="P270" s="415">
        <v>45444</v>
      </c>
      <c r="Q270" s="436"/>
      <c r="R270" s="415">
        <v>45078</v>
      </c>
      <c r="S270" s="415">
        <v>44631</v>
      </c>
      <c r="T270" s="430" t="s">
        <v>1897</v>
      </c>
      <c r="U270" s="416">
        <v>9989000</v>
      </c>
      <c r="V270" s="431">
        <v>2022</v>
      </c>
      <c r="W270" s="416">
        <v>9989000</v>
      </c>
      <c r="X270" s="416">
        <v>9989000</v>
      </c>
      <c r="AB270" s="430" t="s">
        <v>1568</v>
      </c>
      <c r="AG270" s="430" t="s">
        <v>2608</v>
      </c>
      <c r="AH270" s="250">
        <v>230</v>
      </c>
    </row>
    <row r="271" spans="1:43" hidden="1">
      <c r="B271" s="250">
        <v>210654</v>
      </c>
      <c r="C271" s="250">
        <v>92143</v>
      </c>
      <c r="D271" s="250">
        <v>143668</v>
      </c>
      <c r="K271" s="250" t="e">
        <v>#N/A</v>
      </c>
      <c r="L271" s="250" t="s">
        <v>2609</v>
      </c>
      <c r="M271" s="250" t="s">
        <v>2610</v>
      </c>
      <c r="N271" s="250" t="s">
        <v>2611</v>
      </c>
      <c r="O271" s="250" t="s">
        <v>1215</v>
      </c>
      <c r="P271" s="415">
        <v>46174</v>
      </c>
      <c r="Q271" s="436"/>
      <c r="R271" s="415">
        <v>46174</v>
      </c>
      <c r="S271" s="415">
        <v>44631</v>
      </c>
      <c r="T271" s="430" t="s">
        <v>1897</v>
      </c>
      <c r="U271" s="416">
        <v>10688750</v>
      </c>
      <c r="V271" s="431">
        <v>2022</v>
      </c>
      <c r="W271" s="416">
        <v>10688750</v>
      </c>
      <c r="X271" s="416">
        <v>10688750</v>
      </c>
      <c r="AB271" s="430" t="s">
        <v>1591</v>
      </c>
      <c r="AG271" s="430" t="s">
        <v>2612</v>
      </c>
      <c r="AH271" s="250">
        <v>161</v>
      </c>
      <c r="AM271" s="250" t="s">
        <v>1840</v>
      </c>
      <c r="AN271" s="250" t="s">
        <v>1840</v>
      </c>
    </row>
    <row r="272" spans="1:43" hidden="1">
      <c r="B272" s="250">
        <v>210654</v>
      </c>
      <c r="C272" s="250">
        <v>92143</v>
      </c>
      <c r="D272" s="250">
        <v>143669</v>
      </c>
      <c r="K272" s="250" t="e">
        <v>#N/A</v>
      </c>
      <c r="L272" s="250" t="s">
        <v>2609</v>
      </c>
      <c r="M272" s="250" t="s">
        <v>2610</v>
      </c>
      <c r="N272" s="250" t="s">
        <v>2613</v>
      </c>
      <c r="O272" s="250" t="s">
        <v>1215</v>
      </c>
      <c r="P272" s="415">
        <v>46174</v>
      </c>
      <c r="Q272" s="436"/>
      <c r="R272" s="415">
        <v>46174</v>
      </c>
      <c r="S272" s="415">
        <v>44631</v>
      </c>
      <c r="T272" s="430" t="s">
        <v>1897</v>
      </c>
      <c r="U272" s="416">
        <v>393232</v>
      </c>
      <c r="V272" s="431">
        <v>2022</v>
      </c>
      <c r="W272" s="416">
        <v>393232</v>
      </c>
      <c r="X272" s="416">
        <v>393232</v>
      </c>
      <c r="AB272" s="430" t="s">
        <v>1591</v>
      </c>
      <c r="AG272" s="430" t="s">
        <v>2614</v>
      </c>
      <c r="AH272" s="250">
        <v>161</v>
      </c>
      <c r="AM272" s="250" t="s">
        <v>1840</v>
      </c>
      <c r="AN272" s="250" t="s">
        <v>1840</v>
      </c>
    </row>
    <row r="273" spans="2:40" hidden="1">
      <c r="B273" s="250">
        <v>210654</v>
      </c>
      <c r="C273" s="250">
        <v>92143</v>
      </c>
      <c r="D273" s="250">
        <v>143670</v>
      </c>
      <c r="K273" s="250" t="e">
        <v>#N/A</v>
      </c>
      <c r="L273" s="250" t="s">
        <v>2609</v>
      </c>
      <c r="M273" s="250" t="s">
        <v>2610</v>
      </c>
      <c r="N273" s="250" t="s">
        <v>2615</v>
      </c>
      <c r="O273" s="250" t="s">
        <v>1215</v>
      </c>
      <c r="P273" s="415">
        <v>46174</v>
      </c>
      <c r="Q273" s="436"/>
      <c r="R273" s="415">
        <v>46174</v>
      </c>
      <c r="S273" s="415">
        <v>44631</v>
      </c>
      <c r="T273" s="430" t="s">
        <v>1897</v>
      </c>
      <c r="U273" s="416">
        <v>209518</v>
      </c>
      <c r="V273" s="431">
        <v>2022</v>
      </c>
      <c r="W273" s="416">
        <v>209518</v>
      </c>
      <c r="X273" s="416">
        <v>209518</v>
      </c>
      <c r="AB273" s="430" t="s">
        <v>1591</v>
      </c>
      <c r="AG273" s="430" t="s">
        <v>2616</v>
      </c>
      <c r="AH273" s="250">
        <v>161</v>
      </c>
      <c r="AM273" s="250" t="s">
        <v>1840</v>
      </c>
      <c r="AN273" s="250" t="s">
        <v>1840</v>
      </c>
    </row>
    <row r="274" spans="2:40" hidden="1">
      <c r="B274" s="250">
        <v>210619</v>
      </c>
      <c r="C274" s="250">
        <v>92180</v>
      </c>
      <c r="D274" s="250">
        <v>143705</v>
      </c>
      <c r="K274" s="250">
        <v>0</v>
      </c>
      <c r="L274" s="250" t="s">
        <v>1905</v>
      </c>
      <c r="M274" s="250" t="s">
        <v>2617</v>
      </c>
      <c r="N274" s="250" t="s">
        <v>2618</v>
      </c>
      <c r="O274" s="250" t="s">
        <v>1215</v>
      </c>
      <c r="P274" s="415">
        <v>44713</v>
      </c>
      <c r="Q274" s="436"/>
      <c r="R274" s="415">
        <v>44713</v>
      </c>
      <c r="S274" s="415">
        <v>44504</v>
      </c>
      <c r="T274" s="430" t="s">
        <v>2619</v>
      </c>
      <c r="U274" s="416">
        <v>11250834</v>
      </c>
      <c r="V274" s="431">
        <v>2022</v>
      </c>
      <c r="W274" s="416">
        <v>11250834</v>
      </c>
      <c r="X274" s="416">
        <v>11250834</v>
      </c>
      <c r="Z274" s="416">
        <v>0</v>
      </c>
      <c r="AB274" s="430" t="s">
        <v>1688</v>
      </c>
      <c r="AC274" s="430">
        <v>640248</v>
      </c>
      <c r="AD274" s="430" t="s">
        <v>2620</v>
      </c>
      <c r="AE274" s="430">
        <v>640383</v>
      </c>
      <c r="AF274" s="430" t="s">
        <v>2621</v>
      </c>
      <c r="AG274" s="430" t="s">
        <v>2622</v>
      </c>
      <c r="AI274" s="250">
        <v>10</v>
      </c>
      <c r="AM274" s="250" t="s">
        <v>1840</v>
      </c>
      <c r="AN274" s="250" t="s">
        <v>1840</v>
      </c>
    </row>
    <row r="275" spans="2:40" hidden="1">
      <c r="B275" s="250">
        <v>210675</v>
      </c>
      <c r="C275" s="250">
        <v>92168</v>
      </c>
      <c r="D275" s="250">
        <v>143714</v>
      </c>
      <c r="K275" s="250" t="e">
        <v>#N/A</v>
      </c>
      <c r="L275" s="250" t="s">
        <v>1894</v>
      </c>
      <c r="M275" s="250" t="s">
        <v>2623</v>
      </c>
      <c r="N275" s="250" t="s">
        <v>2624</v>
      </c>
      <c r="O275" s="250" t="s">
        <v>1215</v>
      </c>
      <c r="Q275" s="436"/>
      <c r="R275" s="415">
        <v>44927</v>
      </c>
      <c r="S275" s="415">
        <v>44754</v>
      </c>
      <c r="T275" s="430" t="s">
        <v>1897</v>
      </c>
      <c r="U275" s="416">
        <v>67411405</v>
      </c>
      <c r="V275" s="431">
        <v>2022</v>
      </c>
      <c r="W275" s="416">
        <v>67411405</v>
      </c>
      <c r="X275" s="416">
        <v>67411405</v>
      </c>
      <c r="AB275" s="430" t="s">
        <v>1688</v>
      </c>
      <c r="AG275" s="430" t="s">
        <v>2625</v>
      </c>
      <c r="AH275" s="250" t="s">
        <v>1920</v>
      </c>
      <c r="AM275" s="250" t="s">
        <v>1840</v>
      </c>
      <c r="AN275" s="250" t="s">
        <v>1840</v>
      </c>
    </row>
    <row r="276" spans="2:40" hidden="1">
      <c r="B276" s="250">
        <v>210656</v>
      </c>
      <c r="C276" s="250">
        <v>92190</v>
      </c>
      <c r="D276" s="250">
        <v>143806</v>
      </c>
      <c r="K276" s="250" t="e">
        <v>#N/A</v>
      </c>
      <c r="L276" s="250" t="s">
        <v>1866</v>
      </c>
      <c r="M276" s="250" t="s">
        <v>2626</v>
      </c>
      <c r="N276" s="250" t="s">
        <v>2627</v>
      </c>
      <c r="O276" s="250" t="s">
        <v>1215</v>
      </c>
      <c r="P276" s="420"/>
      <c r="Q276" s="436"/>
      <c r="R276" s="415">
        <v>45078</v>
      </c>
      <c r="S276" s="415">
        <v>44631</v>
      </c>
      <c r="T276" s="430" t="s">
        <v>1897</v>
      </c>
      <c r="U276" s="416">
        <v>1575000</v>
      </c>
      <c r="V276" s="431">
        <v>2022</v>
      </c>
      <c r="W276" s="416">
        <v>1575000</v>
      </c>
      <c r="X276" s="416">
        <v>1575000</v>
      </c>
      <c r="Z276" s="416">
        <v>0</v>
      </c>
      <c r="AB276" s="430" t="s">
        <v>1591</v>
      </c>
      <c r="AG276" s="430" t="s">
        <v>2628</v>
      </c>
      <c r="AH276" s="250">
        <v>138</v>
      </c>
      <c r="AM276" s="250" t="s">
        <v>1840</v>
      </c>
      <c r="AN276" s="250" t="s">
        <v>1840</v>
      </c>
    </row>
    <row r="277" spans="2:40" hidden="1">
      <c r="B277" s="250">
        <v>210656</v>
      </c>
      <c r="C277" s="250">
        <v>92190</v>
      </c>
      <c r="D277" s="250">
        <v>143815</v>
      </c>
      <c r="K277" s="250" t="e">
        <v>#N/A</v>
      </c>
      <c r="L277" s="250" t="s">
        <v>1866</v>
      </c>
      <c r="M277" s="250" t="s">
        <v>2626</v>
      </c>
      <c r="N277" s="250" t="s">
        <v>2629</v>
      </c>
      <c r="O277" s="250" t="s">
        <v>1215</v>
      </c>
      <c r="P277" s="420"/>
      <c r="Q277" s="436"/>
      <c r="R277" s="415">
        <v>45078</v>
      </c>
      <c r="S277" s="415">
        <v>44631</v>
      </c>
      <c r="T277" s="430" t="s">
        <v>1897</v>
      </c>
      <c r="U277" s="416">
        <v>5000000</v>
      </c>
      <c r="V277" s="431">
        <v>2022</v>
      </c>
      <c r="W277" s="416">
        <v>5000000</v>
      </c>
      <c r="X277" s="416">
        <v>5000000</v>
      </c>
      <c r="Z277" s="416">
        <v>0</v>
      </c>
      <c r="AB277" s="430" t="s">
        <v>1591</v>
      </c>
      <c r="AG277" s="430" t="s">
        <v>2630</v>
      </c>
      <c r="AH277" s="250">
        <v>69</v>
      </c>
      <c r="AM277" s="250" t="s">
        <v>1840</v>
      </c>
      <c r="AN277" s="250" t="s">
        <v>1840</v>
      </c>
    </row>
    <row r="278" spans="2:40" hidden="1">
      <c r="B278" s="250">
        <v>210656</v>
      </c>
      <c r="C278" s="250">
        <v>92190</v>
      </c>
      <c r="D278" s="250">
        <v>143816</v>
      </c>
      <c r="K278" s="250" t="e">
        <v>#N/A</v>
      </c>
      <c r="L278" s="250" t="s">
        <v>1866</v>
      </c>
      <c r="M278" s="250" t="s">
        <v>2626</v>
      </c>
      <c r="N278" s="250" t="s">
        <v>2631</v>
      </c>
      <c r="O278" s="250" t="s">
        <v>1215</v>
      </c>
      <c r="P278" s="420"/>
      <c r="Q278" s="436"/>
      <c r="R278" s="415">
        <v>45078</v>
      </c>
      <c r="S278" s="415">
        <v>44631</v>
      </c>
      <c r="T278" s="430" t="s">
        <v>1897</v>
      </c>
      <c r="U278" s="416">
        <v>8806000</v>
      </c>
      <c r="V278" s="431">
        <v>2022</v>
      </c>
      <c r="W278" s="416">
        <v>8806000</v>
      </c>
      <c r="X278" s="416">
        <v>8806000</v>
      </c>
      <c r="Z278" s="416">
        <v>0</v>
      </c>
      <c r="AB278" s="430" t="s">
        <v>1591</v>
      </c>
      <c r="AG278" s="430" t="s">
        <v>2632</v>
      </c>
      <c r="AH278" s="250">
        <v>69</v>
      </c>
      <c r="AM278" s="250" t="s">
        <v>1840</v>
      </c>
      <c r="AN278" s="250" t="s">
        <v>1840</v>
      </c>
    </row>
    <row r="279" spans="2:40" hidden="1">
      <c r="B279" s="250">
        <v>210656</v>
      </c>
      <c r="C279" s="250">
        <v>92190</v>
      </c>
      <c r="D279" s="250">
        <v>143817</v>
      </c>
      <c r="K279" s="250" t="e">
        <v>#N/A</v>
      </c>
      <c r="L279" s="250" t="s">
        <v>1866</v>
      </c>
      <c r="M279" s="250" t="s">
        <v>2626</v>
      </c>
      <c r="N279" s="250" t="s">
        <v>2633</v>
      </c>
      <c r="O279" s="250" t="s">
        <v>1215</v>
      </c>
      <c r="P279" s="420"/>
      <c r="Q279" s="436"/>
      <c r="R279" s="415">
        <v>45078</v>
      </c>
      <c r="S279" s="415">
        <v>44631</v>
      </c>
      <c r="T279" s="430" t="s">
        <v>1897</v>
      </c>
      <c r="U279" s="416">
        <v>250000</v>
      </c>
      <c r="V279" s="431">
        <v>2022</v>
      </c>
      <c r="W279" s="416">
        <v>250000</v>
      </c>
      <c r="X279" s="416">
        <v>250000</v>
      </c>
      <c r="Z279" s="416">
        <v>0</v>
      </c>
      <c r="AB279" s="430" t="s">
        <v>1591</v>
      </c>
      <c r="AG279" s="430" t="s">
        <v>2634</v>
      </c>
      <c r="AH279" s="250">
        <v>69</v>
      </c>
      <c r="AM279" s="250" t="s">
        <v>1840</v>
      </c>
      <c r="AN279" s="250" t="s">
        <v>1840</v>
      </c>
    </row>
    <row r="280" spans="2:40" hidden="1">
      <c r="B280" s="250">
        <v>210641</v>
      </c>
      <c r="C280" s="250">
        <v>92213</v>
      </c>
      <c r="D280" s="250">
        <v>143980</v>
      </c>
      <c r="K280" s="250" t="e">
        <v>#N/A</v>
      </c>
      <c r="L280" s="250" t="s">
        <v>2635</v>
      </c>
      <c r="M280" s="250" t="s">
        <v>2636</v>
      </c>
      <c r="N280" s="250" t="s">
        <v>2637</v>
      </c>
      <c r="O280" s="250" t="s">
        <v>1215</v>
      </c>
      <c r="P280" s="415">
        <v>45230</v>
      </c>
      <c r="Q280" s="436"/>
      <c r="R280" s="415">
        <v>45078</v>
      </c>
      <c r="S280" s="415">
        <v>44631</v>
      </c>
      <c r="T280" s="430" t="s">
        <v>1897</v>
      </c>
      <c r="X280" s="416">
        <v>277500</v>
      </c>
      <c r="AB280" s="430" t="s">
        <v>1688</v>
      </c>
      <c r="AG280" s="430" t="s">
        <v>2638</v>
      </c>
      <c r="AH280" s="250" t="s">
        <v>1920</v>
      </c>
    </row>
    <row r="281" spans="2:40" hidden="1">
      <c r="B281" s="250">
        <v>210663</v>
      </c>
      <c r="C281" s="250">
        <v>92178</v>
      </c>
      <c r="D281" s="250">
        <v>144148</v>
      </c>
      <c r="K281" s="250" t="e">
        <v>#N/A</v>
      </c>
      <c r="L281" s="250" t="s">
        <v>2431</v>
      </c>
      <c r="M281" s="250" t="s">
        <v>2639</v>
      </c>
      <c r="N281" s="250" t="s">
        <v>2640</v>
      </c>
      <c r="O281" s="250" t="s">
        <v>1215</v>
      </c>
      <c r="P281" s="415">
        <v>45474</v>
      </c>
      <c r="Q281" s="436"/>
      <c r="R281" s="415">
        <v>44927</v>
      </c>
      <c r="S281" s="415">
        <v>44754</v>
      </c>
      <c r="T281" s="430" t="s">
        <v>1897</v>
      </c>
      <c r="U281" s="416">
        <v>22213115</v>
      </c>
      <c r="V281" s="431">
        <v>2022</v>
      </c>
      <c r="W281" s="416">
        <v>22213115</v>
      </c>
      <c r="X281" s="416">
        <v>22213115</v>
      </c>
      <c r="Z281" s="416">
        <v>0</v>
      </c>
      <c r="AB281" s="430" t="s">
        <v>1688</v>
      </c>
      <c r="AG281" s="430" t="s">
        <v>2641</v>
      </c>
      <c r="AM281" s="250" t="s">
        <v>1840</v>
      </c>
      <c r="AN281" s="250" t="s">
        <v>1840</v>
      </c>
    </row>
    <row r="282" spans="2:40" hidden="1">
      <c r="B282" s="250">
        <v>210663</v>
      </c>
      <c r="C282" s="250">
        <v>92211</v>
      </c>
      <c r="D282" s="250">
        <v>144163</v>
      </c>
      <c r="K282" s="250" t="e">
        <v>#N/A</v>
      </c>
      <c r="L282" s="250" t="s">
        <v>2431</v>
      </c>
      <c r="M282" s="250" t="s">
        <v>2642</v>
      </c>
      <c r="N282" s="250" t="s">
        <v>2643</v>
      </c>
      <c r="O282" s="250" t="s">
        <v>1215</v>
      </c>
      <c r="P282" s="415">
        <v>45474</v>
      </c>
      <c r="Q282" s="436"/>
      <c r="R282" s="415">
        <v>44927</v>
      </c>
      <c r="S282" s="415">
        <v>44754</v>
      </c>
      <c r="T282" s="430" t="s">
        <v>1897</v>
      </c>
      <c r="U282" s="416">
        <v>613746</v>
      </c>
      <c r="V282" s="431">
        <v>2022</v>
      </c>
      <c r="W282" s="416">
        <v>613746</v>
      </c>
      <c r="X282" s="416">
        <v>613746</v>
      </c>
      <c r="AB282" s="430" t="s">
        <v>1688</v>
      </c>
      <c r="AG282" s="430" t="s">
        <v>2644</v>
      </c>
      <c r="AM282" s="250" t="s">
        <v>1840</v>
      </c>
      <c r="AN282" s="250" t="s">
        <v>1840</v>
      </c>
    </row>
    <row r="283" spans="2:40" hidden="1">
      <c r="B283" s="250">
        <v>210675</v>
      </c>
      <c r="C283" s="250">
        <v>92211</v>
      </c>
      <c r="D283" s="250">
        <v>144171</v>
      </c>
      <c r="K283" s="250" t="e">
        <v>#N/A</v>
      </c>
      <c r="L283" s="250" t="s">
        <v>1894</v>
      </c>
      <c r="M283" s="250" t="s">
        <v>2642</v>
      </c>
      <c r="N283" s="250" t="s">
        <v>2645</v>
      </c>
      <c r="O283" s="250" t="s">
        <v>1215</v>
      </c>
      <c r="Q283" s="436"/>
      <c r="R283" s="415">
        <v>44927</v>
      </c>
      <c r="S283" s="415">
        <v>44754</v>
      </c>
      <c r="T283" s="430" t="s">
        <v>1897</v>
      </c>
      <c r="U283" s="416">
        <v>17766381</v>
      </c>
      <c r="V283" s="431">
        <v>2022</v>
      </c>
      <c r="W283" s="416">
        <v>17766381</v>
      </c>
      <c r="X283" s="416">
        <v>17766381</v>
      </c>
      <c r="AB283" s="430" t="s">
        <v>1688</v>
      </c>
      <c r="AG283" s="430" t="s">
        <v>2646</v>
      </c>
      <c r="AM283" s="250" t="s">
        <v>1840</v>
      </c>
      <c r="AN283" s="250" t="s">
        <v>1840</v>
      </c>
    </row>
    <row r="284" spans="2:40" hidden="1">
      <c r="B284" s="250">
        <v>210657</v>
      </c>
      <c r="C284" s="250">
        <v>92190</v>
      </c>
      <c r="D284" s="250">
        <v>144173</v>
      </c>
      <c r="K284" s="250" t="e">
        <v>#N/A</v>
      </c>
      <c r="L284" s="250" t="s">
        <v>1834</v>
      </c>
      <c r="M284" s="250" t="s">
        <v>2626</v>
      </c>
      <c r="N284" s="250" t="s">
        <v>2647</v>
      </c>
      <c r="O284" s="250" t="s">
        <v>1215</v>
      </c>
      <c r="P284" s="415">
        <v>45078</v>
      </c>
      <c r="Q284" s="436"/>
      <c r="R284" s="415">
        <v>45078</v>
      </c>
      <c r="S284" s="415">
        <v>44631</v>
      </c>
      <c r="T284" s="430" t="s">
        <v>1897</v>
      </c>
      <c r="U284" s="416">
        <v>736000</v>
      </c>
      <c r="V284" s="431">
        <v>2022</v>
      </c>
      <c r="W284" s="416">
        <v>736000</v>
      </c>
      <c r="X284" s="416">
        <v>736000</v>
      </c>
      <c r="Z284" s="416">
        <v>0</v>
      </c>
      <c r="AB284" s="430" t="s">
        <v>1591</v>
      </c>
      <c r="AG284" s="430" t="s">
        <v>2648</v>
      </c>
      <c r="AM284" s="250" t="s">
        <v>1840</v>
      </c>
      <c r="AN284" s="250" t="s">
        <v>1840</v>
      </c>
    </row>
    <row r="285" spans="2:40" hidden="1">
      <c r="B285" s="250">
        <v>210663</v>
      </c>
      <c r="C285" s="250">
        <v>92211</v>
      </c>
      <c r="D285" s="250">
        <v>144177</v>
      </c>
      <c r="K285" s="250" t="e">
        <v>#N/A</v>
      </c>
      <c r="L285" s="250" t="s">
        <v>2431</v>
      </c>
      <c r="M285" s="250" t="s">
        <v>2642</v>
      </c>
      <c r="N285" s="250" t="s">
        <v>2649</v>
      </c>
      <c r="O285" s="250" t="s">
        <v>1215</v>
      </c>
      <c r="P285" s="415">
        <v>45474</v>
      </c>
      <c r="Q285" s="436"/>
      <c r="R285" s="415">
        <v>44927</v>
      </c>
      <c r="S285" s="415">
        <v>44754</v>
      </c>
      <c r="T285" s="430" t="s">
        <v>1897</v>
      </c>
      <c r="U285" s="416">
        <v>3800000</v>
      </c>
      <c r="V285" s="431">
        <v>2022</v>
      </c>
      <c r="W285" s="416">
        <v>3800000</v>
      </c>
      <c r="X285" s="416">
        <v>6490000</v>
      </c>
      <c r="Z285" s="416">
        <v>0</v>
      </c>
      <c r="AB285" s="430" t="s">
        <v>1688</v>
      </c>
      <c r="AG285" s="430" t="s">
        <v>2650</v>
      </c>
      <c r="AM285" s="250" t="s">
        <v>1840</v>
      </c>
      <c r="AN285" s="250" t="s">
        <v>1840</v>
      </c>
    </row>
    <row r="286" spans="2:40" hidden="1">
      <c r="B286" s="250">
        <v>210663</v>
      </c>
      <c r="C286" s="250">
        <v>92211</v>
      </c>
      <c r="D286" s="250">
        <v>144178</v>
      </c>
      <c r="K286" s="250" t="e">
        <v>#N/A</v>
      </c>
      <c r="L286" s="250" t="s">
        <v>2431</v>
      </c>
      <c r="M286" s="250" t="s">
        <v>2642</v>
      </c>
      <c r="N286" s="250" t="s">
        <v>2651</v>
      </c>
      <c r="O286" s="250" t="s">
        <v>1215</v>
      </c>
      <c r="P286" s="415">
        <v>45474</v>
      </c>
      <c r="Q286" s="436"/>
      <c r="R286" s="415">
        <v>44927</v>
      </c>
      <c r="S286" s="415">
        <v>44754</v>
      </c>
      <c r="T286" s="430" t="s">
        <v>1897</v>
      </c>
      <c r="U286" s="416">
        <v>596597</v>
      </c>
      <c r="V286" s="431">
        <v>2022</v>
      </c>
      <c r="W286" s="416">
        <v>596597</v>
      </c>
      <c r="X286" s="416">
        <v>596597</v>
      </c>
      <c r="Z286" s="416">
        <v>0</v>
      </c>
      <c r="AB286" s="430" t="s">
        <v>1688</v>
      </c>
      <c r="AG286" s="430" t="s">
        <v>2652</v>
      </c>
      <c r="AM286" s="250" t="s">
        <v>1840</v>
      </c>
      <c r="AN286" s="250" t="s">
        <v>1840</v>
      </c>
    </row>
    <row r="287" spans="2:40" hidden="1">
      <c r="B287" s="250">
        <v>210675</v>
      </c>
      <c r="C287" s="250">
        <v>92211</v>
      </c>
      <c r="D287" s="250">
        <v>144198</v>
      </c>
      <c r="K287" s="250" t="e">
        <v>#N/A</v>
      </c>
      <c r="L287" s="250" t="s">
        <v>1894</v>
      </c>
      <c r="M287" s="250" t="s">
        <v>2642</v>
      </c>
      <c r="N287" s="250" t="s">
        <v>2653</v>
      </c>
      <c r="O287" s="250" t="s">
        <v>1215</v>
      </c>
      <c r="Q287" s="436"/>
      <c r="R287" s="415">
        <v>44927</v>
      </c>
      <c r="S287" s="415">
        <v>44754</v>
      </c>
      <c r="T287" s="430" t="s">
        <v>1897</v>
      </c>
      <c r="U287" s="416">
        <v>5904650</v>
      </c>
      <c r="V287" s="431">
        <v>2022</v>
      </c>
      <c r="W287" s="416">
        <v>5904650</v>
      </c>
      <c r="X287" s="416">
        <v>5904650</v>
      </c>
      <c r="AB287" s="430" t="s">
        <v>1688</v>
      </c>
      <c r="AG287" s="430" t="s">
        <v>2654</v>
      </c>
      <c r="AM287" s="250" t="s">
        <v>1840</v>
      </c>
      <c r="AN287" s="250" t="s">
        <v>1840</v>
      </c>
    </row>
    <row r="288" spans="2:40" hidden="1">
      <c r="B288" s="250">
        <v>210663</v>
      </c>
      <c r="C288" s="250">
        <v>92211</v>
      </c>
      <c r="D288" s="250">
        <v>144199</v>
      </c>
      <c r="K288" s="250" t="e">
        <v>#N/A</v>
      </c>
      <c r="L288" s="250" t="s">
        <v>2431</v>
      </c>
      <c r="M288" s="250" t="s">
        <v>2642</v>
      </c>
      <c r="N288" s="250" t="s">
        <v>2655</v>
      </c>
      <c r="O288" s="250" t="s">
        <v>1215</v>
      </c>
      <c r="Q288" s="436"/>
      <c r="R288" s="415">
        <v>44927</v>
      </c>
      <c r="S288" s="415">
        <v>44754</v>
      </c>
      <c r="T288" s="430" t="s">
        <v>1897</v>
      </c>
      <c r="U288" s="416">
        <v>2511246</v>
      </c>
      <c r="V288" s="431">
        <v>2022</v>
      </c>
      <c r="W288" s="416">
        <v>2511246</v>
      </c>
      <c r="X288" s="416">
        <v>2511246</v>
      </c>
      <c r="AB288" s="430" t="s">
        <v>1688</v>
      </c>
      <c r="AG288" s="430" t="s">
        <v>2656</v>
      </c>
      <c r="AM288" s="250" t="s">
        <v>1840</v>
      </c>
      <c r="AN288" s="250" t="s">
        <v>1840</v>
      </c>
    </row>
    <row r="289" spans="2:40" hidden="1">
      <c r="B289" s="250">
        <v>210663</v>
      </c>
      <c r="C289" s="250">
        <v>92178</v>
      </c>
      <c r="D289" s="250">
        <v>144202</v>
      </c>
      <c r="K289" s="250" t="e">
        <v>#N/A</v>
      </c>
      <c r="L289" s="250" t="s">
        <v>2431</v>
      </c>
      <c r="M289" s="250" t="s">
        <v>2639</v>
      </c>
      <c r="N289" s="250" t="s">
        <v>2657</v>
      </c>
      <c r="O289" s="250" t="s">
        <v>1215</v>
      </c>
      <c r="P289" s="415">
        <v>48183</v>
      </c>
      <c r="Q289" s="436"/>
      <c r="R289" s="415">
        <v>44927</v>
      </c>
      <c r="S289" s="415">
        <v>44754</v>
      </c>
      <c r="T289" s="430" t="s">
        <v>1897</v>
      </c>
      <c r="U289" s="416">
        <v>1087789</v>
      </c>
      <c r="V289" s="431">
        <v>2022</v>
      </c>
      <c r="W289" s="416">
        <v>1087789</v>
      </c>
      <c r="X289" s="416">
        <v>1087789</v>
      </c>
      <c r="Z289" s="416">
        <v>0</v>
      </c>
      <c r="AB289" s="430" t="s">
        <v>1688</v>
      </c>
      <c r="AG289" s="430" t="s">
        <v>2658</v>
      </c>
      <c r="AH289" s="250" t="s">
        <v>1920</v>
      </c>
      <c r="AM289" s="250" t="s">
        <v>1840</v>
      </c>
      <c r="AN289" s="250" t="s">
        <v>1840</v>
      </c>
    </row>
    <row r="290" spans="2:40" hidden="1">
      <c r="B290" s="250">
        <v>210659</v>
      </c>
      <c r="C290" s="250">
        <v>92237</v>
      </c>
      <c r="D290" s="250">
        <v>144206</v>
      </c>
      <c r="K290" s="250">
        <v>0</v>
      </c>
      <c r="L290" s="250" t="s">
        <v>2027</v>
      </c>
      <c r="M290" s="250" t="s">
        <v>2659</v>
      </c>
      <c r="N290" s="250" t="s">
        <v>2660</v>
      </c>
      <c r="O290" s="250" t="s">
        <v>1215</v>
      </c>
      <c r="Q290" s="436"/>
      <c r="R290" s="415">
        <v>44713</v>
      </c>
      <c r="S290" s="415">
        <v>44628</v>
      </c>
      <c r="T290" s="430" t="s">
        <v>2661</v>
      </c>
      <c r="U290" s="416">
        <v>9225928</v>
      </c>
      <c r="V290" s="431">
        <v>2022</v>
      </c>
      <c r="W290" s="416">
        <v>9225928</v>
      </c>
      <c r="X290" s="416">
        <v>9225928</v>
      </c>
      <c r="AB290" s="430" t="s">
        <v>1688</v>
      </c>
      <c r="AG290" s="430" t="s">
        <v>2662</v>
      </c>
    </row>
    <row r="291" spans="2:40" hidden="1">
      <c r="B291" s="250">
        <v>210659</v>
      </c>
      <c r="C291" s="250">
        <v>92237</v>
      </c>
      <c r="D291" s="250">
        <v>144207</v>
      </c>
      <c r="K291" s="250">
        <v>0</v>
      </c>
      <c r="L291" s="250" t="s">
        <v>2027</v>
      </c>
      <c r="M291" s="250" t="s">
        <v>2659</v>
      </c>
      <c r="N291" s="250" t="s">
        <v>2663</v>
      </c>
      <c r="O291" s="250" t="s">
        <v>1215</v>
      </c>
      <c r="Q291" s="436"/>
      <c r="R291" s="415">
        <v>44713</v>
      </c>
      <c r="S291" s="415">
        <v>44628</v>
      </c>
      <c r="T291" s="430" t="s">
        <v>2661</v>
      </c>
      <c r="U291" s="416">
        <v>8909901</v>
      </c>
      <c r="V291" s="431">
        <v>2022</v>
      </c>
      <c r="W291" s="416">
        <v>8909901</v>
      </c>
      <c r="X291" s="416">
        <v>8909901</v>
      </c>
      <c r="AB291" s="430" t="s">
        <v>1688</v>
      </c>
      <c r="AG291" s="430" t="s">
        <v>2664</v>
      </c>
    </row>
    <row r="292" spans="2:40" hidden="1">
      <c r="B292" s="250">
        <v>210659</v>
      </c>
      <c r="C292" s="250">
        <v>92237</v>
      </c>
      <c r="D292" s="250">
        <v>144208</v>
      </c>
      <c r="K292" s="250">
        <v>0</v>
      </c>
      <c r="L292" s="250" t="s">
        <v>2027</v>
      </c>
      <c r="M292" s="250" t="s">
        <v>2659</v>
      </c>
      <c r="N292" s="250" t="s">
        <v>2665</v>
      </c>
      <c r="O292" s="250" t="s">
        <v>1215</v>
      </c>
      <c r="Q292" s="436"/>
      <c r="R292" s="415">
        <v>44713</v>
      </c>
      <c r="S292" s="415">
        <v>44628</v>
      </c>
      <c r="T292" s="430" t="s">
        <v>2661</v>
      </c>
      <c r="U292" s="416">
        <v>2678226</v>
      </c>
      <c r="V292" s="431">
        <v>2022</v>
      </c>
      <c r="W292" s="416">
        <v>2678226</v>
      </c>
      <c r="X292" s="416">
        <v>2678226</v>
      </c>
      <c r="AB292" s="430" t="s">
        <v>1688</v>
      </c>
      <c r="AG292" s="430" t="s">
        <v>2666</v>
      </c>
    </row>
    <row r="293" spans="2:40" hidden="1">
      <c r="B293" s="250">
        <v>210663</v>
      </c>
      <c r="C293" s="250">
        <v>92168</v>
      </c>
      <c r="D293" s="250">
        <v>144226</v>
      </c>
      <c r="K293" s="250" t="e">
        <v>#N/A</v>
      </c>
      <c r="L293" s="250" t="s">
        <v>2431</v>
      </c>
      <c r="M293" s="250" t="s">
        <v>2623</v>
      </c>
      <c r="N293" s="250" t="s">
        <v>2667</v>
      </c>
      <c r="O293" s="250" t="s">
        <v>1215</v>
      </c>
      <c r="Q293" s="436"/>
      <c r="R293" s="415">
        <v>44927</v>
      </c>
      <c r="S293" s="415">
        <v>44754</v>
      </c>
      <c r="T293" s="430" t="s">
        <v>1897</v>
      </c>
      <c r="U293" s="416">
        <v>4702500</v>
      </c>
      <c r="V293" s="431">
        <v>2022</v>
      </c>
      <c r="W293" s="416">
        <v>4702500</v>
      </c>
      <c r="X293" s="416">
        <v>4702500</v>
      </c>
      <c r="AB293" s="430" t="s">
        <v>1688</v>
      </c>
      <c r="AG293" s="430" t="s">
        <v>2668</v>
      </c>
    </row>
    <row r="294" spans="2:40" hidden="1">
      <c r="B294" s="250">
        <v>210675</v>
      </c>
      <c r="C294" s="250">
        <v>92168</v>
      </c>
      <c r="D294" s="250">
        <v>144227</v>
      </c>
      <c r="K294" s="250" t="e">
        <v>#N/A</v>
      </c>
      <c r="L294" s="250" t="s">
        <v>1894</v>
      </c>
      <c r="M294" s="250" t="s">
        <v>2623</v>
      </c>
      <c r="N294" s="250" t="s">
        <v>2669</v>
      </c>
      <c r="O294" s="250" t="s">
        <v>1215</v>
      </c>
      <c r="Q294" s="436"/>
      <c r="R294" s="415">
        <v>44927</v>
      </c>
      <c r="S294" s="415">
        <v>44754</v>
      </c>
      <c r="T294" s="430" t="s">
        <v>1897</v>
      </c>
      <c r="U294" s="416">
        <v>4675697</v>
      </c>
      <c r="V294" s="431">
        <v>2022</v>
      </c>
      <c r="W294" s="416">
        <v>4675697</v>
      </c>
      <c r="X294" s="416">
        <v>4675697</v>
      </c>
      <c r="AB294" s="430" t="s">
        <v>1688</v>
      </c>
      <c r="AG294" s="430" t="s">
        <v>2670</v>
      </c>
      <c r="AM294" s="250" t="s">
        <v>1840</v>
      </c>
      <c r="AN294" s="250" t="s">
        <v>1840</v>
      </c>
    </row>
    <row r="295" spans="2:40" hidden="1">
      <c r="B295" s="250">
        <v>210675</v>
      </c>
      <c r="C295" s="250">
        <v>92168</v>
      </c>
      <c r="D295" s="250">
        <v>144230</v>
      </c>
      <c r="K295" s="250" t="e">
        <v>#N/A</v>
      </c>
      <c r="L295" s="250" t="s">
        <v>1894</v>
      </c>
      <c r="M295" s="250" t="s">
        <v>2623</v>
      </c>
      <c r="N295" s="250" t="s">
        <v>2671</v>
      </c>
      <c r="O295" s="250" t="s">
        <v>1215</v>
      </c>
      <c r="Q295" s="436"/>
      <c r="R295" s="415">
        <v>44927</v>
      </c>
      <c r="S295" s="415">
        <v>44754</v>
      </c>
      <c r="T295" s="430" t="s">
        <v>1897</v>
      </c>
      <c r="U295" s="416">
        <v>18822018</v>
      </c>
      <c r="V295" s="431">
        <v>2022</v>
      </c>
      <c r="W295" s="416">
        <v>18822018</v>
      </c>
      <c r="X295" s="416">
        <v>18822018</v>
      </c>
      <c r="AB295" s="430" t="s">
        <v>1688</v>
      </c>
      <c r="AG295" s="430" t="s">
        <v>2672</v>
      </c>
      <c r="AM295" s="250" t="s">
        <v>1840</v>
      </c>
      <c r="AN295" s="250" t="s">
        <v>1840</v>
      </c>
    </row>
    <row r="296" spans="2:40" hidden="1">
      <c r="B296" s="250">
        <v>210675</v>
      </c>
      <c r="C296" s="250">
        <v>92168</v>
      </c>
      <c r="D296" s="250">
        <v>144231</v>
      </c>
      <c r="K296" s="250" t="e">
        <v>#N/A</v>
      </c>
      <c r="L296" s="250" t="s">
        <v>1894</v>
      </c>
      <c r="M296" s="250" t="s">
        <v>2623</v>
      </c>
      <c r="N296" s="250" t="s">
        <v>2673</v>
      </c>
      <c r="O296" s="250" t="s">
        <v>1215</v>
      </c>
      <c r="Q296" s="436"/>
      <c r="R296" s="415">
        <v>44927</v>
      </c>
      <c r="S296" s="415">
        <v>44754</v>
      </c>
      <c r="T296" s="430" t="s">
        <v>1897</v>
      </c>
      <c r="U296" s="416">
        <v>385021</v>
      </c>
      <c r="V296" s="431">
        <v>2022</v>
      </c>
      <c r="W296" s="416">
        <v>385021</v>
      </c>
      <c r="X296" s="416">
        <v>385021</v>
      </c>
      <c r="AB296" s="430" t="s">
        <v>1688</v>
      </c>
      <c r="AG296" s="430" t="s">
        <v>2674</v>
      </c>
      <c r="AM296" s="250" t="s">
        <v>1840</v>
      </c>
      <c r="AN296" s="250" t="s">
        <v>1840</v>
      </c>
    </row>
    <row r="297" spans="2:40" hidden="1">
      <c r="B297" s="250">
        <v>210675</v>
      </c>
      <c r="C297" s="250">
        <v>92168</v>
      </c>
      <c r="D297" s="250">
        <v>144233</v>
      </c>
      <c r="K297" s="250" t="e">
        <v>#N/A</v>
      </c>
      <c r="L297" s="250" t="s">
        <v>1894</v>
      </c>
      <c r="M297" s="250" t="s">
        <v>2623</v>
      </c>
      <c r="N297" s="250" t="s">
        <v>2675</v>
      </c>
      <c r="O297" s="250" t="s">
        <v>1215</v>
      </c>
      <c r="Q297" s="436"/>
      <c r="R297" s="415">
        <v>44927</v>
      </c>
      <c r="S297" s="415">
        <v>44754</v>
      </c>
      <c r="T297" s="430" t="s">
        <v>1897</v>
      </c>
      <c r="U297" s="416">
        <v>5315254</v>
      </c>
      <c r="V297" s="431">
        <v>2022</v>
      </c>
      <c r="W297" s="416">
        <v>5315254</v>
      </c>
      <c r="X297" s="416">
        <v>5315254</v>
      </c>
      <c r="AB297" s="430" t="s">
        <v>1688</v>
      </c>
      <c r="AG297" s="430" t="s">
        <v>2676</v>
      </c>
      <c r="AH297" s="250" t="s">
        <v>2144</v>
      </c>
      <c r="AM297" s="250" t="s">
        <v>1840</v>
      </c>
      <c r="AN297" s="250" t="s">
        <v>1840</v>
      </c>
    </row>
    <row r="298" spans="2:40" hidden="1">
      <c r="B298" s="250">
        <v>210675</v>
      </c>
      <c r="C298" s="250">
        <v>92168</v>
      </c>
      <c r="D298" s="250">
        <v>144235</v>
      </c>
      <c r="K298" s="250" t="e">
        <v>#N/A</v>
      </c>
      <c r="L298" s="250" t="s">
        <v>1894</v>
      </c>
      <c r="M298" s="250" t="s">
        <v>2623</v>
      </c>
      <c r="N298" s="250" t="s">
        <v>2677</v>
      </c>
      <c r="O298" s="250" t="s">
        <v>1215</v>
      </c>
      <c r="Q298" s="436"/>
      <c r="R298" s="415">
        <v>44927</v>
      </c>
      <c r="S298" s="415">
        <v>44754</v>
      </c>
      <c r="T298" s="430" t="s">
        <v>1897</v>
      </c>
      <c r="U298" s="416">
        <v>5315254</v>
      </c>
      <c r="V298" s="431">
        <v>2022</v>
      </c>
      <c r="W298" s="416">
        <v>5315254</v>
      </c>
      <c r="X298" s="416">
        <v>5315254</v>
      </c>
      <c r="AB298" s="430" t="s">
        <v>1688</v>
      </c>
      <c r="AG298" s="430" t="s">
        <v>2678</v>
      </c>
      <c r="AH298" s="250" t="s">
        <v>2144</v>
      </c>
      <c r="AM298" s="250" t="s">
        <v>1840</v>
      </c>
      <c r="AN298" s="250" t="s">
        <v>1840</v>
      </c>
    </row>
    <row r="299" spans="2:40" hidden="1">
      <c r="B299" s="250">
        <v>210675</v>
      </c>
      <c r="C299" s="250">
        <v>92168</v>
      </c>
      <c r="D299" s="250">
        <v>144236</v>
      </c>
      <c r="K299" s="250" t="e">
        <v>#N/A</v>
      </c>
      <c r="L299" s="250" t="s">
        <v>1894</v>
      </c>
      <c r="M299" s="250" t="s">
        <v>2623</v>
      </c>
      <c r="N299" s="250" t="s">
        <v>2679</v>
      </c>
      <c r="O299" s="250" t="s">
        <v>1215</v>
      </c>
      <c r="Q299" s="436"/>
      <c r="R299" s="415">
        <v>44927</v>
      </c>
      <c r="S299" s="415">
        <v>44754</v>
      </c>
      <c r="T299" s="430" t="s">
        <v>1897</v>
      </c>
      <c r="U299" s="416">
        <v>200761539</v>
      </c>
      <c r="V299" s="431">
        <v>2022</v>
      </c>
      <c r="W299" s="416">
        <v>200761539</v>
      </c>
      <c r="X299" s="416">
        <v>200761539</v>
      </c>
      <c r="AB299" s="430" t="s">
        <v>1688</v>
      </c>
      <c r="AG299" s="430" t="s">
        <v>2680</v>
      </c>
      <c r="AM299" s="250" t="s">
        <v>1840</v>
      </c>
      <c r="AN299" s="250" t="s">
        <v>1840</v>
      </c>
    </row>
    <row r="300" spans="2:40" hidden="1">
      <c r="B300" s="250">
        <v>210675</v>
      </c>
      <c r="C300" s="250">
        <v>92168</v>
      </c>
      <c r="D300" s="250">
        <v>144237</v>
      </c>
      <c r="K300" s="250" t="e">
        <v>#N/A</v>
      </c>
      <c r="L300" s="250" t="s">
        <v>1894</v>
      </c>
      <c r="M300" s="250" t="s">
        <v>2623</v>
      </c>
      <c r="N300" s="250" t="s">
        <v>2681</v>
      </c>
      <c r="O300" s="250" t="s">
        <v>1215</v>
      </c>
      <c r="Q300" s="436"/>
      <c r="R300" s="415">
        <v>44927</v>
      </c>
      <c r="S300" s="415">
        <v>44754</v>
      </c>
      <c r="T300" s="430" t="s">
        <v>1897</v>
      </c>
      <c r="U300" s="416">
        <v>9277339</v>
      </c>
      <c r="V300" s="431">
        <v>2022</v>
      </c>
      <c r="W300" s="416">
        <v>9277339</v>
      </c>
      <c r="X300" s="416">
        <v>9277339</v>
      </c>
      <c r="AB300" s="430" t="s">
        <v>1688</v>
      </c>
      <c r="AG300" s="430" t="s">
        <v>2682</v>
      </c>
      <c r="AM300" s="250" t="s">
        <v>1840</v>
      </c>
      <c r="AN300" s="250" t="s">
        <v>1840</v>
      </c>
    </row>
    <row r="301" spans="2:40" hidden="1">
      <c r="B301" s="250">
        <v>210675</v>
      </c>
      <c r="C301" s="250">
        <v>92168</v>
      </c>
      <c r="D301" s="250">
        <v>144238</v>
      </c>
      <c r="K301" s="250" t="e">
        <v>#N/A</v>
      </c>
      <c r="L301" s="250" t="s">
        <v>1894</v>
      </c>
      <c r="M301" s="250" t="s">
        <v>2623</v>
      </c>
      <c r="N301" s="250" t="s">
        <v>2683</v>
      </c>
      <c r="O301" s="250" t="s">
        <v>1215</v>
      </c>
      <c r="Q301" s="436"/>
      <c r="R301" s="415">
        <v>44927</v>
      </c>
      <c r="S301" s="415">
        <v>44754</v>
      </c>
      <c r="T301" s="430" t="s">
        <v>1897</v>
      </c>
      <c r="U301" s="416">
        <v>5085047</v>
      </c>
      <c r="V301" s="431">
        <v>2022</v>
      </c>
      <c r="W301" s="416">
        <v>5085047</v>
      </c>
      <c r="X301" s="416">
        <v>5085047</v>
      </c>
      <c r="AB301" s="430" t="s">
        <v>1688</v>
      </c>
      <c r="AG301" s="430" t="s">
        <v>2684</v>
      </c>
      <c r="AM301" s="250" t="s">
        <v>1840</v>
      </c>
      <c r="AN301" s="250" t="s">
        <v>1840</v>
      </c>
    </row>
    <row r="302" spans="2:40" hidden="1">
      <c r="B302" s="250">
        <v>210663</v>
      </c>
      <c r="C302" s="250">
        <v>92168</v>
      </c>
      <c r="D302" s="250">
        <v>144239</v>
      </c>
      <c r="K302" s="250" t="e">
        <v>#N/A</v>
      </c>
      <c r="L302" s="250" t="s">
        <v>2431</v>
      </c>
      <c r="M302" s="250" t="s">
        <v>2623</v>
      </c>
      <c r="N302" s="250" t="s">
        <v>2685</v>
      </c>
      <c r="O302" s="250" t="s">
        <v>1215</v>
      </c>
      <c r="Q302" s="436"/>
      <c r="R302" s="415">
        <v>44927</v>
      </c>
      <c r="S302" s="415">
        <v>44754</v>
      </c>
      <c r="T302" s="430" t="s">
        <v>1897</v>
      </c>
      <c r="U302" s="416">
        <v>3811190</v>
      </c>
      <c r="V302" s="431">
        <v>2022</v>
      </c>
      <c r="W302" s="416">
        <v>3811190</v>
      </c>
      <c r="X302" s="416">
        <v>3811190</v>
      </c>
      <c r="AB302" s="430" t="s">
        <v>1688</v>
      </c>
      <c r="AG302" s="430" t="s">
        <v>2686</v>
      </c>
      <c r="AM302" s="250" t="s">
        <v>1840</v>
      </c>
      <c r="AN302" s="250" t="s">
        <v>1840</v>
      </c>
    </row>
    <row r="303" spans="2:40" hidden="1">
      <c r="B303" s="250">
        <v>210619</v>
      </c>
      <c r="C303" s="250">
        <v>92180</v>
      </c>
      <c r="D303" s="250">
        <v>144283</v>
      </c>
      <c r="K303" s="250">
        <v>0</v>
      </c>
      <c r="L303" s="250" t="s">
        <v>1905</v>
      </c>
      <c r="M303" s="250" t="s">
        <v>2617</v>
      </c>
      <c r="N303" s="250" t="s">
        <v>2687</v>
      </c>
      <c r="O303" s="250" t="s">
        <v>1215</v>
      </c>
      <c r="Q303" s="436"/>
      <c r="R303" s="415">
        <v>44713</v>
      </c>
      <c r="S303" s="415">
        <v>44504</v>
      </c>
      <c r="T303" s="430" t="s">
        <v>2619</v>
      </c>
      <c r="U303" s="416">
        <v>1288644</v>
      </c>
      <c r="V303" s="431">
        <v>2022</v>
      </c>
      <c r="W303" s="416">
        <v>1288644</v>
      </c>
      <c r="X303" s="416">
        <v>374583</v>
      </c>
      <c r="AB303" s="430" t="s">
        <v>1688</v>
      </c>
      <c r="AG303" s="430" t="s">
        <v>2688</v>
      </c>
      <c r="AM303" s="250" t="s">
        <v>1840</v>
      </c>
      <c r="AN303" s="250" t="s">
        <v>1840</v>
      </c>
    </row>
    <row r="304" spans="2:40" hidden="1">
      <c r="B304" s="250">
        <v>210619</v>
      </c>
      <c r="C304" s="250">
        <v>92180</v>
      </c>
      <c r="D304" s="250">
        <v>144284</v>
      </c>
      <c r="K304" s="250">
        <v>0</v>
      </c>
      <c r="L304" s="250" t="s">
        <v>1905</v>
      </c>
      <c r="M304" s="250" t="s">
        <v>2617</v>
      </c>
      <c r="N304" s="250" t="s">
        <v>2689</v>
      </c>
      <c r="O304" s="250" t="s">
        <v>1215</v>
      </c>
      <c r="Q304" s="436"/>
      <c r="R304" s="415">
        <v>44713</v>
      </c>
      <c r="S304" s="415">
        <v>44504</v>
      </c>
      <c r="T304" s="430" t="s">
        <v>2619</v>
      </c>
      <c r="U304" s="416">
        <v>2692377</v>
      </c>
      <c r="V304" s="431">
        <v>2022</v>
      </c>
      <c r="W304" s="416">
        <v>2692377</v>
      </c>
      <c r="X304" s="416">
        <v>374583</v>
      </c>
      <c r="AB304" s="430" t="s">
        <v>1688</v>
      </c>
      <c r="AG304" s="430" t="s">
        <v>2690</v>
      </c>
      <c r="AH304" s="250" t="s">
        <v>1920</v>
      </c>
      <c r="AM304" s="250" t="s">
        <v>1840</v>
      </c>
      <c r="AN304" s="250" t="s">
        <v>1840</v>
      </c>
    </row>
    <row r="305" spans="1:45" hidden="1">
      <c r="B305" s="250">
        <v>210486</v>
      </c>
      <c r="C305" s="250">
        <v>51278</v>
      </c>
      <c r="D305" s="250">
        <v>72006</v>
      </c>
      <c r="K305" s="250">
        <v>0</v>
      </c>
      <c r="L305" s="250" t="s">
        <v>1899</v>
      </c>
      <c r="M305" s="250" t="s">
        <v>2691</v>
      </c>
      <c r="N305" s="250" t="s">
        <v>2692</v>
      </c>
      <c r="O305" s="250" t="s">
        <v>2693</v>
      </c>
      <c r="P305" s="415">
        <v>44957</v>
      </c>
      <c r="Q305" s="436"/>
      <c r="R305" s="415">
        <v>45444</v>
      </c>
      <c r="S305" s="415">
        <v>43329</v>
      </c>
      <c r="T305" s="430" t="s">
        <v>2694</v>
      </c>
      <c r="U305" s="416">
        <v>90000</v>
      </c>
      <c r="V305" s="431">
        <v>2018</v>
      </c>
      <c r="W305" s="416">
        <v>99343.160099999994</v>
      </c>
      <c r="X305" s="416">
        <v>90000</v>
      </c>
      <c r="Z305" s="416">
        <v>0</v>
      </c>
      <c r="AB305" s="430" t="s">
        <v>1591</v>
      </c>
      <c r="AC305" s="430">
        <v>652427</v>
      </c>
      <c r="AD305" s="430" t="s">
        <v>2695</v>
      </c>
      <c r="AE305" s="430">
        <v>655652</v>
      </c>
      <c r="AG305" s="430" t="s">
        <v>2696</v>
      </c>
      <c r="AH305" s="250">
        <v>115</v>
      </c>
      <c r="AM305" s="250" t="s">
        <v>1840</v>
      </c>
      <c r="AN305" s="250" t="s">
        <v>1840</v>
      </c>
    </row>
    <row r="306" spans="1:45" hidden="1">
      <c r="B306" s="250">
        <v>210522</v>
      </c>
      <c r="C306" s="250">
        <v>81616</v>
      </c>
      <c r="D306" s="250">
        <v>122599</v>
      </c>
      <c r="K306" s="250">
        <v>0</v>
      </c>
      <c r="L306" s="250" t="s">
        <v>2529</v>
      </c>
      <c r="M306" s="250" t="s">
        <v>2697</v>
      </c>
      <c r="N306" s="250" t="s">
        <v>2698</v>
      </c>
      <c r="O306" s="250" t="s">
        <v>2693</v>
      </c>
      <c r="P306" s="415">
        <v>43617</v>
      </c>
      <c r="Q306" s="436"/>
      <c r="R306" s="415">
        <v>44561</v>
      </c>
      <c r="S306" s="415">
        <v>43714</v>
      </c>
      <c r="T306" s="430" t="s">
        <v>2699</v>
      </c>
      <c r="U306" s="416">
        <v>552668</v>
      </c>
      <c r="V306" s="431">
        <v>2019</v>
      </c>
      <c r="W306" s="416">
        <v>552668</v>
      </c>
      <c r="X306" s="416">
        <v>552668</v>
      </c>
      <c r="Z306" s="416">
        <v>555000</v>
      </c>
      <c r="AA306" s="250" t="s">
        <v>1706</v>
      </c>
      <c r="AB306" s="430" t="s">
        <v>1563</v>
      </c>
      <c r="AG306" s="430" t="s">
        <v>2700</v>
      </c>
      <c r="AH306" s="250">
        <v>115</v>
      </c>
      <c r="AN306" s="250" t="s">
        <v>1564</v>
      </c>
    </row>
    <row r="307" spans="1:45" hidden="1">
      <c r="B307" s="250">
        <v>210563</v>
      </c>
      <c r="C307" s="250">
        <v>81656</v>
      </c>
      <c r="D307" s="250">
        <v>122664</v>
      </c>
      <c r="K307" s="250">
        <v>0</v>
      </c>
      <c r="L307" s="250" t="s">
        <v>1905</v>
      </c>
      <c r="M307" s="250" t="s">
        <v>2701</v>
      </c>
      <c r="N307" s="250" t="s">
        <v>2702</v>
      </c>
      <c r="O307" s="250" t="s">
        <v>2693</v>
      </c>
      <c r="P307" s="415">
        <v>44896</v>
      </c>
      <c r="Q307" s="436"/>
      <c r="R307" s="415">
        <v>44896</v>
      </c>
      <c r="S307" s="415">
        <v>44026</v>
      </c>
      <c r="T307" s="430" t="s">
        <v>2703</v>
      </c>
      <c r="U307" s="416">
        <v>6000000</v>
      </c>
      <c r="V307" s="431">
        <v>2020</v>
      </c>
      <c r="W307" s="416">
        <v>6303750</v>
      </c>
      <c r="X307" s="416">
        <v>6000000</v>
      </c>
      <c r="Z307" s="416">
        <v>0</v>
      </c>
      <c r="AB307" s="430" t="s">
        <v>1591</v>
      </c>
      <c r="AC307" s="430">
        <v>640313</v>
      </c>
      <c r="AD307" s="430" t="s">
        <v>2704</v>
      </c>
      <c r="AE307" s="430">
        <v>640215</v>
      </c>
      <c r="AF307" s="430" t="s">
        <v>2356</v>
      </c>
      <c r="AG307" s="430" t="s">
        <v>2705</v>
      </c>
      <c r="AJ307" s="250">
        <v>13</v>
      </c>
      <c r="AM307" s="250" t="s">
        <v>1840</v>
      </c>
      <c r="AN307" s="250" t="s">
        <v>1840</v>
      </c>
    </row>
    <row r="308" spans="1:45" hidden="1">
      <c r="B308" s="250">
        <v>210570</v>
      </c>
      <c r="C308" s="250">
        <v>81559</v>
      </c>
      <c r="D308" s="250">
        <v>112456</v>
      </c>
      <c r="K308" s="250">
        <v>0</v>
      </c>
      <c r="L308" s="250" t="s">
        <v>2609</v>
      </c>
      <c r="M308" s="250" t="s">
        <v>2706</v>
      </c>
      <c r="N308" s="250" t="s">
        <v>2707</v>
      </c>
      <c r="O308" s="250" t="s">
        <v>1227</v>
      </c>
      <c r="P308" s="415">
        <v>44927</v>
      </c>
      <c r="Q308" s="436"/>
      <c r="R308" s="415">
        <v>45200</v>
      </c>
      <c r="S308" s="415">
        <v>44147</v>
      </c>
      <c r="T308" s="430" t="s">
        <v>2708</v>
      </c>
      <c r="U308" s="416">
        <v>69054450</v>
      </c>
      <c r="V308" s="431">
        <v>2022</v>
      </c>
      <c r="W308" s="416">
        <v>69054450</v>
      </c>
      <c r="X308" s="416">
        <v>69054450</v>
      </c>
      <c r="Z308" s="416">
        <v>0</v>
      </c>
      <c r="AB308" s="430" t="s">
        <v>1591</v>
      </c>
      <c r="AC308" s="430">
        <v>532937</v>
      </c>
      <c r="AD308" s="430" t="s">
        <v>2709</v>
      </c>
      <c r="AE308" s="430">
        <v>547469</v>
      </c>
      <c r="AF308" s="430" t="s">
        <v>2710</v>
      </c>
      <c r="AG308" s="430" t="s">
        <v>2711</v>
      </c>
      <c r="AH308" s="250">
        <v>161</v>
      </c>
      <c r="AJ308" s="250">
        <v>25.9</v>
      </c>
      <c r="AM308" s="250" t="s">
        <v>1840</v>
      </c>
      <c r="AN308" s="250" t="s">
        <v>1840</v>
      </c>
    </row>
    <row r="309" spans="1:45" s="430" customFormat="1" hidden="1">
      <c r="B309" s="250">
        <v>200477</v>
      </c>
      <c r="C309" s="250">
        <v>51254</v>
      </c>
      <c r="D309" s="250">
        <v>71963</v>
      </c>
      <c r="E309" s="250"/>
      <c r="F309" s="250"/>
      <c r="G309" s="250"/>
      <c r="H309" s="250"/>
      <c r="I309" s="250"/>
      <c r="J309" s="250"/>
      <c r="K309" s="250">
        <v>0</v>
      </c>
      <c r="L309" s="250" t="s">
        <v>1905</v>
      </c>
      <c r="M309" s="430" t="s">
        <v>2229</v>
      </c>
      <c r="N309" s="430" t="s">
        <v>2230</v>
      </c>
      <c r="O309" s="250" t="s">
        <v>1215</v>
      </c>
      <c r="P309" s="415">
        <v>45078</v>
      </c>
      <c r="Q309" s="436"/>
      <c r="R309" s="415">
        <v>44166</v>
      </c>
      <c r="S309" s="415">
        <v>43152</v>
      </c>
      <c r="T309" s="430" t="s">
        <v>2231</v>
      </c>
      <c r="U309" s="439">
        <v>12692888</v>
      </c>
      <c r="V309" s="250">
        <v>2018</v>
      </c>
      <c r="W309" s="416">
        <v>14010573.385725999</v>
      </c>
      <c r="X309" s="416">
        <v>20297796</v>
      </c>
      <c r="Y309" s="416"/>
      <c r="Z309" s="440"/>
      <c r="AA309" s="440"/>
      <c r="AB309" s="441" t="s">
        <v>1568</v>
      </c>
      <c r="AG309" s="430" t="s">
        <v>2232</v>
      </c>
      <c r="AH309" s="250">
        <v>345</v>
      </c>
      <c r="AI309" s="250">
        <v>0.2</v>
      </c>
      <c r="AL309" s="250"/>
      <c r="AM309" s="250" t="s">
        <v>1840</v>
      </c>
      <c r="AN309" s="250" t="s">
        <v>1840</v>
      </c>
      <c r="AO309" s="250"/>
      <c r="AP309" s="250"/>
      <c r="AS309" s="250"/>
    </row>
    <row r="310" spans="1:45" s="430" customFormat="1" hidden="1">
      <c r="B310" s="250">
        <v>200477</v>
      </c>
      <c r="C310" s="250">
        <v>51254</v>
      </c>
      <c r="D310" s="250">
        <v>71964</v>
      </c>
      <c r="E310" s="250"/>
      <c r="F310" s="250"/>
      <c r="G310" s="250"/>
      <c r="H310" s="250"/>
      <c r="I310" s="250"/>
      <c r="J310" s="250"/>
      <c r="K310" s="250">
        <v>0</v>
      </c>
      <c r="L310" s="250" t="s">
        <v>1905</v>
      </c>
      <c r="M310" s="430" t="s">
        <v>2229</v>
      </c>
      <c r="N310" s="430" t="s">
        <v>2233</v>
      </c>
      <c r="O310" s="250" t="s">
        <v>1215</v>
      </c>
      <c r="P310" s="415">
        <v>45078</v>
      </c>
      <c r="Q310" s="436"/>
      <c r="R310" s="415">
        <v>44166</v>
      </c>
      <c r="S310" s="415">
        <v>43152</v>
      </c>
      <c r="T310" s="430" t="s">
        <v>2231</v>
      </c>
      <c r="U310" s="439">
        <v>5179657</v>
      </c>
      <c r="V310" s="250">
        <v>2018</v>
      </c>
      <c r="W310" s="416">
        <v>5717372.1623790003</v>
      </c>
      <c r="X310" s="416">
        <v>5468352</v>
      </c>
      <c r="Y310" s="416"/>
      <c r="Z310" s="440"/>
      <c r="AA310" s="440"/>
      <c r="AB310" s="430" t="s">
        <v>1568</v>
      </c>
      <c r="AG310" s="430" t="s">
        <v>2234</v>
      </c>
      <c r="AH310" s="250" t="s">
        <v>2144</v>
      </c>
      <c r="AL310" s="250"/>
      <c r="AM310" s="250" t="s">
        <v>1840</v>
      </c>
      <c r="AN310" s="250" t="s">
        <v>1840</v>
      </c>
      <c r="AO310" s="250"/>
      <c r="AP310" s="250"/>
      <c r="AS310" s="250"/>
    </row>
    <row r="311" spans="1:45" s="430" customFormat="1" hidden="1">
      <c r="B311" s="250">
        <v>200477</v>
      </c>
      <c r="C311" s="250">
        <v>51254</v>
      </c>
      <c r="D311" s="250">
        <v>71965</v>
      </c>
      <c r="E311" s="250"/>
      <c r="F311" s="250"/>
      <c r="G311" s="250"/>
      <c r="H311" s="250"/>
      <c r="I311" s="250"/>
      <c r="J311" s="250"/>
      <c r="K311" s="250">
        <v>0</v>
      </c>
      <c r="L311" s="250" t="s">
        <v>1905</v>
      </c>
      <c r="M311" s="430" t="s">
        <v>2229</v>
      </c>
      <c r="N311" s="430" t="s">
        <v>2235</v>
      </c>
      <c r="O311" s="250" t="s">
        <v>1215</v>
      </c>
      <c r="P311" s="415">
        <v>45078</v>
      </c>
      <c r="Q311" s="436"/>
      <c r="R311" s="415">
        <v>44166</v>
      </c>
      <c r="S311" s="415">
        <v>43152</v>
      </c>
      <c r="T311" s="430" t="s">
        <v>2231</v>
      </c>
      <c r="U311" s="439">
        <v>5179657</v>
      </c>
      <c r="V311" s="250">
        <v>2018</v>
      </c>
      <c r="W311" s="416">
        <v>5717372.1623790003</v>
      </c>
      <c r="X311" s="416">
        <v>5468352</v>
      </c>
      <c r="Y311" s="416"/>
      <c r="Z311" s="440"/>
      <c r="AA311" s="440"/>
      <c r="AB311" s="441" t="s">
        <v>1568</v>
      </c>
      <c r="AG311" s="430" t="s">
        <v>2236</v>
      </c>
      <c r="AH311" s="250" t="s">
        <v>2144</v>
      </c>
      <c r="AL311" s="250"/>
      <c r="AM311" s="250" t="s">
        <v>1840</v>
      </c>
      <c r="AN311" s="250" t="s">
        <v>1840</v>
      </c>
      <c r="AO311" s="250"/>
      <c r="AP311" s="250"/>
      <c r="AS311" s="250"/>
    </row>
    <row r="312" spans="1:45" s="430" customFormat="1" hidden="1">
      <c r="B312" s="250">
        <v>200477</v>
      </c>
      <c r="C312" s="250">
        <v>51254</v>
      </c>
      <c r="D312" s="250">
        <v>71966</v>
      </c>
      <c r="E312" s="250"/>
      <c r="F312" s="250"/>
      <c r="G312" s="250"/>
      <c r="H312" s="250"/>
      <c r="I312" s="250"/>
      <c r="J312" s="250"/>
      <c r="K312" s="250">
        <v>0</v>
      </c>
      <c r="L312" s="250" t="s">
        <v>1905</v>
      </c>
      <c r="M312" s="430" t="s">
        <v>2229</v>
      </c>
      <c r="N312" s="430" t="s">
        <v>2237</v>
      </c>
      <c r="O312" s="250" t="s">
        <v>1215</v>
      </c>
      <c r="P312" s="415">
        <v>45078</v>
      </c>
      <c r="Q312" s="436"/>
      <c r="R312" s="415">
        <v>44166</v>
      </c>
      <c r="S312" s="415">
        <v>43152</v>
      </c>
      <c r="T312" s="430" t="s">
        <v>2231</v>
      </c>
      <c r="U312" s="439">
        <v>11271233</v>
      </c>
      <c r="V312" s="250">
        <v>2018</v>
      </c>
      <c r="W312" s="416">
        <v>12441332.271593001</v>
      </c>
      <c r="X312" s="416">
        <v>15279402</v>
      </c>
      <c r="Y312" s="416"/>
      <c r="Z312" s="440"/>
      <c r="AA312" s="440"/>
      <c r="AB312" s="430" t="s">
        <v>1568</v>
      </c>
      <c r="AG312" s="430" t="s">
        <v>2238</v>
      </c>
      <c r="AH312" s="250">
        <v>115</v>
      </c>
      <c r="AI312" s="250">
        <v>2.6</v>
      </c>
      <c r="AL312" s="250"/>
      <c r="AM312" s="250" t="s">
        <v>1840</v>
      </c>
      <c r="AN312" s="250" t="s">
        <v>1840</v>
      </c>
      <c r="AO312" s="250"/>
      <c r="AP312" s="250"/>
      <c r="AS312" s="250"/>
    </row>
    <row r="313" spans="1:45" s="430" customFormat="1" hidden="1">
      <c r="B313" s="250">
        <v>200477</v>
      </c>
      <c r="C313" s="250">
        <v>51254</v>
      </c>
      <c r="D313" s="250">
        <v>71967</v>
      </c>
      <c r="E313" s="250"/>
      <c r="F313" s="250"/>
      <c r="G313" s="250"/>
      <c r="H313" s="250"/>
      <c r="I313" s="250"/>
      <c r="J313" s="250"/>
      <c r="K313" s="250">
        <v>0</v>
      </c>
      <c r="L313" s="250" t="s">
        <v>1905</v>
      </c>
      <c r="M313" s="430" t="s">
        <v>2229</v>
      </c>
      <c r="N313" s="430" t="s">
        <v>2239</v>
      </c>
      <c r="O313" s="250" t="s">
        <v>1215</v>
      </c>
      <c r="P313" s="415">
        <v>45078</v>
      </c>
      <c r="Q313" s="436"/>
      <c r="R313" s="415">
        <v>44166</v>
      </c>
      <c r="S313" s="415">
        <v>43152</v>
      </c>
      <c r="T313" s="430" t="s">
        <v>2231</v>
      </c>
      <c r="U313" s="439">
        <v>1273506</v>
      </c>
      <c r="V313" s="250">
        <v>2018</v>
      </c>
      <c r="W313" s="416">
        <v>1405712.3382919999</v>
      </c>
      <c r="X313" s="416">
        <v>1605462</v>
      </c>
      <c r="Y313" s="416"/>
      <c r="Z313" s="440"/>
      <c r="AA313" s="440"/>
      <c r="AB313" s="441" t="s">
        <v>1568</v>
      </c>
      <c r="AG313" s="430" t="s">
        <v>2240</v>
      </c>
      <c r="AH313" s="250">
        <v>115</v>
      </c>
      <c r="AI313" s="250">
        <v>1</v>
      </c>
      <c r="AL313" s="250"/>
      <c r="AM313" s="250" t="s">
        <v>1840</v>
      </c>
      <c r="AN313" s="250" t="s">
        <v>1840</v>
      </c>
      <c r="AO313" s="250"/>
      <c r="AP313" s="250"/>
      <c r="AS313" s="250"/>
    </row>
    <row r="314" spans="1:45" s="430" customFormat="1" hidden="1">
      <c r="B314" s="250">
        <v>200477</v>
      </c>
      <c r="C314" s="250">
        <v>51254</v>
      </c>
      <c r="D314" s="250">
        <v>71968</v>
      </c>
      <c r="E314" s="250"/>
      <c r="F314" s="250"/>
      <c r="G314" s="250"/>
      <c r="H314" s="250"/>
      <c r="I314" s="250"/>
      <c r="J314" s="250"/>
      <c r="K314" s="250">
        <v>0</v>
      </c>
      <c r="L314" s="250" t="s">
        <v>1905</v>
      </c>
      <c r="M314" s="430" t="s">
        <v>2229</v>
      </c>
      <c r="N314" s="430" t="s">
        <v>2241</v>
      </c>
      <c r="O314" s="250" t="s">
        <v>1215</v>
      </c>
      <c r="P314" s="415">
        <v>45078</v>
      </c>
      <c r="Q314" s="436"/>
      <c r="R314" s="415">
        <v>44166</v>
      </c>
      <c r="S314" s="415">
        <v>43152</v>
      </c>
      <c r="T314" s="430" t="s">
        <v>2231</v>
      </c>
      <c r="U314" s="439">
        <v>3703266</v>
      </c>
      <c r="V314" s="250">
        <v>2018</v>
      </c>
      <c r="W314" s="416">
        <v>4087712.7458990002</v>
      </c>
      <c r="X314" s="416">
        <v>5656017</v>
      </c>
      <c r="Y314" s="416"/>
      <c r="Z314" s="440"/>
      <c r="AA314" s="440"/>
      <c r="AB314" s="430" t="s">
        <v>1568</v>
      </c>
      <c r="AG314" s="430" t="s">
        <v>2242</v>
      </c>
      <c r="AH314" s="250">
        <v>115</v>
      </c>
      <c r="AL314" s="250"/>
      <c r="AM314" s="250" t="s">
        <v>1840</v>
      </c>
      <c r="AN314" s="250" t="s">
        <v>1840</v>
      </c>
      <c r="AO314" s="250"/>
      <c r="AP314" s="250"/>
      <c r="AS314" s="250"/>
    </row>
    <row r="315" spans="1:45" hidden="1">
      <c r="B315" s="250">
        <v>210569</v>
      </c>
      <c r="C315" s="250">
        <v>81559</v>
      </c>
      <c r="D315" s="250">
        <v>112457</v>
      </c>
      <c r="K315" s="250">
        <v>0</v>
      </c>
      <c r="L315" s="250" t="s">
        <v>1869</v>
      </c>
      <c r="M315" s="250" t="s">
        <v>2706</v>
      </c>
      <c r="N315" s="250" t="s">
        <v>2712</v>
      </c>
      <c r="O315" s="250" t="s">
        <v>1227</v>
      </c>
      <c r="P315" s="415">
        <v>44926</v>
      </c>
      <c r="Q315" s="436"/>
      <c r="R315" s="415">
        <v>45200</v>
      </c>
      <c r="S315" s="415">
        <v>44147</v>
      </c>
      <c r="T315" s="430" t="s">
        <v>2708</v>
      </c>
      <c r="U315" s="416">
        <v>4008402</v>
      </c>
      <c r="V315" s="431">
        <v>2020</v>
      </c>
      <c r="W315" s="416">
        <v>4211327.3512500003</v>
      </c>
      <c r="X315" s="416">
        <v>7617027</v>
      </c>
      <c r="Z315" s="416">
        <v>0</v>
      </c>
      <c r="AB315" s="430" t="s">
        <v>1591</v>
      </c>
      <c r="AC315" s="430">
        <v>532937</v>
      </c>
      <c r="AD315" s="430" t="s">
        <v>2709</v>
      </c>
      <c r="AE315" s="430">
        <v>547469</v>
      </c>
      <c r="AF315" s="430" t="s">
        <v>2710</v>
      </c>
      <c r="AG315" s="430" t="s">
        <v>2713</v>
      </c>
      <c r="AH315" s="250">
        <v>161</v>
      </c>
      <c r="AI315" s="250">
        <v>2.7</v>
      </c>
      <c r="AM315" s="250" t="s">
        <v>1840</v>
      </c>
      <c r="AN315" s="250" t="s">
        <v>1840</v>
      </c>
    </row>
    <row r="316" spans="1:45">
      <c r="A316" s="450" t="s">
        <v>1217</v>
      </c>
      <c r="B316" s="250">
        <v>210576</v>
      </c>
      <c r="C316" s="250">
        <v>91875</v>
      </c>
      <c r="D316" s="250">
        <v>143156</v>
      </c>
      <c r="E316" s="250" t="e">
        <v>#N/A</v>
      </c>
      <c r="F316" s="250" t="e">
        <v>#N/A</v>
      </c>
      <c r="G316" s="250" t="e">
        <v>#N/A</v>
      </c>
      <c r="H316" s="250" t="s">
        <v>1504</v>
      </c>
      <c r="I316" s="442" t="s">
        <v>1761</v>
      </c>
      <c r="J316" s="250" t="s">
        <v>1685</v>
      </c>
      <c r="K316" s="250" t="s">
        <v>1685</v>
      </c>
      <c r="L316" s="250" t="s">
        <v>1219</v>
      </c>
      <c r="M316" s="430" t="s">
        <v>1686</v>
      </c>
      <c r="N316" s="430" t="s">
        <v>1687</v>
      </c>
      <c r="O316" s="430" t="s">
        <v>1222</v>
      </c>
      <c r="P316" s="415">
        <v>44862</v>
      </c>
      <c r="Q316" s="432">
        <v>44908</v>
      </c>
      <c r="R316" s="415">
        <v>44896</v>
      </c>
      <c r="S316" s="415">
        <v>44152</v>
      </c>
      <c r="T316" s="430" t="s">
        <v>1676</v>
      </c>
      <c r="U316" s="416">
        <v>1184404</v>
      </c>
      <c r="V316" s="431">
        <v>2021</v>
      </c>
      <c r="W316" s="416">
        <v>1214014.1000000001</v>
      </c>
      <c r="X316" s="416">
        <v>1910669</v>
      </c>
      <c r="Y316" s="451">
        <v>1910669</v>
      </c>
      <c r="Z316" s="416">
        <v>0</v>
      </c>
      <c r="AB316" s="438" t="s">
        <v>1584</v>
      </c>
      <c r="AG316" s="430" t="s">
        <v>1689</v>
      </c>
      <c r="AH316" s="434">
        <v>138</v>
      </c>
      <c r="AM316" s="250" t="s">
        <v>1564</v>
      </c>
      <c r="AP316" s="434" t="s">
        <v>1758</v>
      </c>
    </row>
    <row r="317" spans="1:45" hidden="1">
      <c r="B317" s="250">
        <v>210590</v>
      </c>
      <c r="C317" s="250">
        <v>91891</v>
      </c>
      <c r="D317" s="250">
        <v>143183</v>
      </c>
      <c r="K317" s="250">
        <v>0</v>
      </c>
      <c r="L317" s="250" t="s">
        <v>2714</v>
      </c>
      <c r="M317" s="250" t="s">
        <v>2715</v>
      </c>
      <c r="N317" s="250" t="s">
        <v>2716</v>
      </c>
      <c r="O317" s="250" t="s">
        <v>1227</v>
      </c>
      <c r="P317" s="415">
        <v>44635</v>
      </c>
      <c r="Q317" s="436"/>
      <c r="R317" s="415">
        <v>44561</v>
      </c>
      <c r="S317" s="415">
        <v>44159</v>
      </c>
      <c r="T317" s="430" t="s">
        <v>2717</v>
      </c>
      <c r="U317" s="416">
        <v>600168</v>
      </c>
      <c r="V317" s="431">
        <v>2021</v>
      </c>
      <c r="W317" s="416">
        <v>615172.19999999995</v>
      </c>
      <c r="X317" s="416">
        <v>600168</v>
      </c>
      <c r="Z317" s="416">
        <v>0</v>
      </c>
      <c r="AB317" s="430" t="s">
        <v>1584</v>
      </c>
      <c r="AC317" s="430">
        <v>541218</v>
      </c>
      <c r="AD317" s="430" t="s">
        <v>2718</v>
      </c>
      <c r="AE317" s="430">
        <v>541233</v>
      </c>
      <c r="AF317" s="430" t="s">
        <v>2719</v>
      </c>
      <c r="AG317" s="430" t="s">
        <v>2720</v>
      </c>
      <c r="AH317" s="250">
        <v>161</v>
      </c>
      <c r="AL317" s="250" t="s">
        <v>1564</v>
      </c>
      <c r="AM317" s="250" t="s">
        <v>1564</v>
      </c>
    </row>
    <row r="318" spans="1:45" hidden="1">
      <c r="B318" s="250">
        <v>210590</v>
      </c>
      <c r="C318" s="250">
        <v>91892</v>
      </c>
      <c r="D318" s="250">
        <v>143184</v>
      </c>
      <c r="K318" s="250">
        <v>0</v>
      </c>
      <c r="L318" s="250" t="s">
        <v>2714</v>
      </c>
      <c r="M318" s="250" t="s">
        <v>2721</v>
      </c>
      <c r="N318" s="250" t="s">
        <v>2722</v>
      </c>
      <c r="O318" s="250" t="s">
        <v>1227</v>
      </c>
      <c r="P318" s="415">
        <v>44309</v>
      </c>
      <c r="Q318" s="436"/>
      <c r="R318" s="415">
        <v>44348</v>
      </c>
      <c r="S318" s="415">
        <v>44159</v>
      </c>
      <c r="T318" s="430" t="s">
        <v>2717</v>
      </c>
      <c r="U318" s="416">
        <v>337005</v>
      </c>
      <c r="V318" s="431">
        <v>2021</v>
      </c>
      <c r="W318" s="416">
        <v>337005</v>
      </c>
      <c r="X318" s="416">
        <v>483586</v>
      </c>
      <c r="Z318" s="416">
        <v>483586</v>
      </c>
      <c r="AA318" s="250" t="s">
        <v>1706</v>
      </c>
      <c r="AB318" s="430" t="s">
        <v>1563</v>
      </c>
      <c r="AC318" s="430">
        <v>541225</v>
      </c>
      <c r="AD318" s="430" t="s">
        <v>2723</v>
      </c>
      <c r="AE318" s="430">
        <v>541243</v>
      </c>
      <c r="AF318" s="430" t="s">
        <v>2724</v>
      </c>
      <c r="AG318" s="430" t="s">
        <v>2725</v>
      </c>
      <c r="AH318" s="250">
        <v>161</v>
      </c>
      <c r="AL318" s="250" t="s">
        <v>1564</v>
      </c>
      <c r="AM318" s="250" t="s">
        <v>1564</v>
      </c>
      <c r="AN318" s="250" t="s">
        <v>1564</v>
      </c>
    </row>
    <row r="319" spans="1:45">
      <c r="A319" s="250" t="s">
        <v>482</v>
      </c>
      <c r="B319" s="250">
        <v>210627</v>
      </c>
      <c r="C319" s="250">
        <v>81717</v>
      </c>
      <c r="D319" s="250">
        <v>143182</v>
      </c>
      <c r="E319" s="250" t="s">
        <v>1755</v>
      </c>
      <c r="F319" s="250" t="e">
        <v>#N/A</v>
      </c>
      <c r="G319" s="250" t="s">
        <v>1755</v>
      </c>
      <c r="H319" s="250" t="s">
        <v>1505</v>
      </c>
      <c r="I319" s="442" t="s">
        <v>2782</v>
      </c>
      <c r="J319" s="250" t="s">
        <v>1755</v>
      </c>
      <c r="K319" s="250" t="s">
        <v>1755</v>
      </c>
      <c r="L319" s="250" t="s">
        <v>1219</v>
      </c>
      <c r="M319" s="430" t="s">
        <v>1681</v>
      </c>
      <c r="N319" s="430" t="s">
        <v>2726</v>
      </c>
      <c r="O319" s="430" t="s">
        <v>1354</v>
      </c>
      <c r="P319" s="415">
        <v>45436</v>
      </c>
      <c r="Q319" s="432">
        <v>45665</v>
      </c>
      <c r="R319" s="415">
        <v>44562</v>
      </c>
      <c r="S319" s="415">
        <v>44505</v>
      </c>
      <c r="T319" s="430" t="s">
        <v>1676</v>
      </c>
      <c r="U319" s="416">
        <v>1259660</v>
      </c>
      <c r="V319" s="431">
        <v>2021</v>
      </c>
      <c r="W319" s="416">
        <v>1291151.5</v>
      </c>
      <c r="X319" s="416">
        <v>5264319</v>
      </c>
      <c r="Y319" s="433">
        <v>5064769</v>
      </c>
      <c r="Z319" s="416">
        <v>0</v>
      </c>
      <c r="AB319" s="430" t="s">
        <v>1568</v>
      </c>
      <c r="AG319" s="430" t="s">
        <v>2727</v>
      </c>
      <c r="AH319" s="250">
        <v>345</v>
      </c>
      <c r="AI319" s="250">
        <v>0.84</v>
      </c>
      <c r="AM319" s="250" t="s">
        <v>1840</v>
      </c>
      <c r="AN319" s="250" t="s">
        <v>1840</v>
      </c>
      <c r="AP319" s="434" t="s">
        <v>2593</v>
      </c>
      <c r="AQ319" s="438" t="s">
        <v>2728</v>
      </c>
    </row>
    <row r="320" spans="1:45">
      <c r="A320" s="450" t="s">
        <v>482</v>
      </c>
      <c r="B320" s="250">
        <v>210633</v>
      </c>
      <c r="C320" s="250">
        <v>92114</v>
      </c>
      <c r="D320" s="250">
        <v>143591</v>
      </c>
      <c r="E320" s="250" t="s">
        <v>2757</v>
      </c>
      <c r="F320" s="250" t="e">
        <v>#N/A</v>
      </c>
      <c r="G320" s="250" t="e">
        <v>#N/A</v>
      </c>
      <c r="H320" s="250" t="s">
        <v>1505</v>
      </c>
      <c r="I320" s="443" t="s">
        <v>2783</v>
      </c>
      <c r="J320" s="250" t="s">
        <v>2757</v>
      </c>
      <c r="K320" s="250" t="s">
        <v>2757</v>
      </c>
      <c r="L320" s="250" t="s">
        <v>1219</v>
      </c>
      <c r="M320" s="430" t="s">
        <v>2729</v>
      </c>
      <c r="N320" s="430" t="s">
        <v>2730</v>
      </c>
      <c r="O320" s="430" t="s">
        <v>1215</v>
      </c>
      <c r="P320" s="415">
        <v>45413</v>
      </c>
      <c r="Q320" s="432">
        <v>45447</v>
      </c>
      <c r="R320" s="415">
        <v>45078</v>
      </c>
      <c r="S320" s="415">
        <v>44629</v>
      </c>
      <c r="T320" s="430" t="s">
        <v>1897</v>
      </c>
      <c r="U320" s="416">
        <v>9020000</v>
      </c>
      <c r="V320" s="431">
        <v>2022</v>
      </c>
      <c r="W320" s="416">
        <v>9020000</v>
      </c>
      <c r="X320" s="416">
        <v>9020000</v>
      </c>
      <c r="Y320" s="433">
        <v>8113212</v>
      </c>
      <c r="Z320" s="416">
        <v>0</v>
      </c>
      <c r="AB320" s="430" t="s">
        <v>1568</v>
      </c>
      <c r="AG320" s="430" t="s">
        <v>2731</v>
      </c>
      <c r="AH320" s="250">
        <v>69</v>
      </c>
      <c r="AJ320" s="254">
        <v>3.5</v>
      </c>
      <c r="AM320" s="250" t="s">
        <v>1840</v>
      </c>
      <c r="AN320" s="250" t="s">
        <v>1840</v>
      </c>
    </row>
    <row r="321" spans="1:43">
      <c r="B321" s="250">
        <v>210708</v>
      </c>
      <c r="C321" s="250">
        <v>92393</v>
      </c>
      <c r="D321" s="250">
        <v>156293</v>
      </c>
      <c r="E321" s="250" t="e">
        <v>#N/A</v>
      </c>
      <c r="F321" s="250" t="s">
        <v>2765</v>
      </c>
      <c r="G321" s="250" t="e">
        <v>#N/A</v>
      </c>
      <c r="H321" s="250" t="s">
        <v>1505</v>
      </c>
      <c r="I321" s="443" t="s">
        <v>2783</v>
      </c>
      <c r="J321" s="250" t="s">
        <v>2765</v>
      </c>
      <c r="K321" s="250" t="s">
        <v>2765</v>
      </c>
      <c r="L321" s="250" t="s">
        <v>1219</v>
      </c>
      <c r="M321" s="430" t="s">
        <v>2766</v>
      </c>
      <c r="N321" s="430" t="s">
        <v>2767</v>
      </c>
      <c r="O321" s="430" t="s">
        <v>1215</v>
      </c>
      <c r="P321" s="415"/>
      <c r="Q321" s="432">
        <v>45444</v>
      </c>
      <c r="R321" s="415">
        <v>45444</v>
      </c>
      <c r="S321" s="415">
        <v>44904</v>
      </c>
      <c r="T321" s="430" t="s">
        <v>2768</v>
      </c>
      <c r="U321" s="416">
        <v>698030</v>
      </c>
      <c r="V321" s="431">
        <v>2023</v>
      </c>
      <c r="W321" s="416">
        <v>698030</v>
      </c>
      <c r="X321" s="416">
        <v>698030</v>
      </c>
      <c r="Y321" s="433">
        <v>693140</v>
      </c>
      <c r="Z321" s="416">
        <v>0</v>
      </c>
      <c r="AB321" s="430" t="s">
        <v>1591</v>
      </c>
      <c r="AG321" s="430" t="s">
        <v>2769</v>
      </c>
      <c r="AH321" s="250">
        <v>161</v>
      </c>
      <c r="AP321" s="434"/>
      <c r="AQ321" s="438"/>
    </row>
    <row r="322" spans="1:43">
      <c r="A322" s="450"/>
      <c r="B322" s="250">
        <v>210708</v>
      </c>
      <c r="C322" s="250">
        <v>92386</v>
      </c>
      <c r="D322" s="250">
        <v>156299</v>
      </c>
      <c r="E322" s="250" t="e">
        <v>#N/A</v>
      </c>
      <c r="F322" s="250" t="e">
        <v>#N/A</v>
      </c>
      <c r="G322" s="250" t="e">
        <v>#N/A</v>
      </c>
      <c r="H322" s="250" t="s">
        <v>1504</v>
      </c>
      <c r="I322" s="442" t="s">
        <v>2779</v>
      </c>
      <c r="J322" s="250" t="s">
        <v>2770</v>
      </c>
      <c r="K322" s="250" t="s">
        <v>2770</v>
      </c>
      <c r="L322" s="250" t="s">
        <v>1219</v>
      </c>
      <c r="M322" s="430" t="s">
        <v>2771</v>
      </c>
      <c r="N322" s="430" t="s">
        <v>2772</v>
      </c>
      <c r="O322" s="430" t="s">
        <v>1215</v>
      </c>
      <c r="P322" s="415"/>
      <c r="Q322" s="436"/>
      <c r="R322" s="415">
        <v>46539</v>
      </c>
      <c r="S322" s="415">
        <v>44904</v>
      </c>
      <c r="T322" s="430" t="s">
        <v>2768</v>
      </c>
      <c r="U322" s="416">
        <v>951250</v>
      </c>
      <c r="V322" s="431">
        <v>2023</v>
      </c>
      <c r="W322" s="416">
        <v>951250</v>
      </c>
      <c r="X322" s="416">
        <v>4951250</v>
      </c>
      <c r="Y322" s="433"/>
      <c r="Z322" s="416">
        <v>0</v>
      </c>
      <c r="AB322" s="430" t="s">
        <v>1591</v>
      </c>
      <c r="AG322" s="430" t="s">
        <v>2773</v>
      </c>
      <c r="AH322" s="250">
        <v>138</v>
      </c>
      <c r="AJ322" s="254"/>
    </row>
    <row r="323" spans="1:43">
      <c r="B323" s="250">
        <v>210708</v>
      </c>
      <c r="C323" s="250">
        <v>92386</v>
      </c>
      <c r="D323" s="250">
        <v>156300</v>
      </c>
      <c r="E323" s="250" t="e">
        <v>#N/A</v>
      </c>
      <c r="F323" s="250" t="e">
        <v>#N/A</v>
      </c>
      <c r="G323" s="250" t="e">
        <v>#N/A</v>
      </c>
      <c r="H323" s="250" t="s">
        <v>1504</v>
      </c>
      <c r="I323" s="442" t="s">
        <v>2779</v>
      </c>
      <c r="J323" s="250" t="s">
        <v>2770</v>
      </c>
      <c r="K323" s="250" t="s">
        <v>2770</v>
      </c>
      <c r="L323" s="250" t="s">
        <v>1219</v>
      </c>
      <c r="M323" s="430" t="s">
        <v>2771</v>
      </c>
      <c r="N323" s="430" t="s">
        <v>2774</v>
      </c>
      <c r="O323" s="430" t="s">
        <v>1215</v>
      </c>
      <c r="P323" s="415"/>
      <c r="Q323" s="432"/>
      <c r="R323" s="415">
        <v>46539</v>
      </c>
      <c r="S323" s="415">
        <v>44904</v>
      </c>
      <c r="T323" s="430" t="s">
        <v>2768</v>
      </c>
      <c r="U323" s="416">
        <v>540691</v>
      </c>
      <c r="V323" s="431">
        <v>2023</v>
      </c>
      <c r="W323" s="416">
        <v>540691</v>
      </c>
      <c r="X323" s="416">
        <v>540691</v>
      </c>
      <c r="Y323" s="433"/>
      <c r="Z323" s="416">
        <v>0</v>
      </c>
      <c r="AB323" s="430" t="s">
        <v>1591</v>
      </c>
      <c r="AC323" s="430">
        <v>509800</v>
      </c>
      <c r="AD323" s="430" t="s">
        <v>2775</v>
      </c>
      <c r="AG323" s="430" t="s">
        <v>2776</v>
      </c>
      <c r="AH323" s="250">
        <v>138</v>
      </c>
      <c r="AP323" s="434"/>
      <c r="AQ323" s="438"/>
    </row>
  </sheetData>
  <mergeCells count="27">
    <mergeCell ref="B14:L14"/>
    <mergeCell ref="M14:S14"/>
    <mergeCell ref="B11:L11"/>
    <mergeCell ref="M11:S11"/>
    <mergeCell ref="B12:L12"/>
    <mergeCell ref="M12:S12"/>
    <mergeCell ref="B13:L13"/>
    <mergeCell ref="M13:S13"/>
    <mergeCell ref="B8:L8"/>
    <mergeCell ref="M8:S8"/>
    <mergeCell ref="B9:L9"/>
    <mergeCell ref="M9:S9"/>
    <mergeCell ref="B10:L10"/>
    <mergeCell ref="M10:S10"/>
    <mergeCell ref="B5:L5"/>
    <mergeCell ref="M5:S5"/>
    <mergeCell ref="B6:L6"/>
    <mergeCell ref="M6:S6"/>
    <mergeCell ref="B7:L7"/>
    <mergeCell ref="M7:S7"/>
    <mergeCell ref="B4:L4"/>
    <mergeCell ref="M4:S4"/>
    <mergeCell ref="B1:S1"/>
    <mergeCell ref="B2:L2"/>
    <mergeCell ref="M2:S2"/>
    <mergeCell ref="B3:L3"/>
    <mergeCell ref="M3:S3"/>
  </mergeCells>
  <phoneticPr fontId="122" type="noConversion"/>
  <conditionalFormatting sqref="U15">
    <cfRule type="containsText" dxfId="15" priority="4" operator="containsText" text="D">
      <formula>NOT(ISERROR(SEARCH("D",U15)))</formula>
    </cfRule>
  </conditionalFormatting>
  <conditionalFormatting sqref="AL321:AO321">
    <cfRule type="containsText" dxfId="14" priority="2" operator="containsText" text="approved">
      <formula>NOT(ISERROR(SEARCH("approved",AL321)))</formula>
    </cfRule>
  </conditionalFormatting>
  <conditionalFormatting sqref="AL323:AO323">
    <cfRule type="containsText" dxfId="13" priority="1" operator="containsText" text="approved">
      <formula>NOT(ISERROR(SEARCH("approved",AL323)))</formula>
    </cfRule>
  </conditionalFormatting>
  <conditionalFormatting sqref="AL1:AQ14 AL16:AQ21 AL23:AP23 AL24:AQ53 AL54:AO54 AQ54 AL55:AQ75 AQ76:AQ79 AL76:AO82 AL83:AQ110 AL111:AO111 AQ111 AL112:AQ190 AL191:AO191 AL192:AQ205 AL206:AP207 AL208:AQ213 AL214:AO214 AQ214 AL215:AQ225 AL226:AO226 AQ226 AL227:AQ264 AL265:AO265 AL266:AQ315 AL316:AO316 AQ316 AL317:AQ318 AL319:AO319 AL320:AQ320 AL324:AQ1048576">
    <cfRule type="containsText" dxfId="12" priority="5" operator="containsText" text="approved">
      <formula>NOT(ISERROR(SEARCH("approved",AL1)))</formula>
    </cfRule>
  </conditionalFormatting>
  <conditionalFormatting sqref="AL322:AQ322">
    <cfRule type="containsText" dxfId="11" priority="3" operator="containsText" text="approved">
      <formula>NOT(ISERROR(SEARCH("approved",AL322)))</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42836-6D6C-4EA8-B896-E35B2A76BCC6}">
  <sheetPr>
    <pageSetUpPr fitToPage="1"/>
  </sheetPr>
  <dimension ref="A1:AM323"/>
  <sheetViews>
    <sheetView zoomScale="90" zoomScaleNormal="90" workbookViewId="0">
      <pane ySplit="15" topLeftCell="A22" activePane="bottomLeft" state="frozen"/>
      <selection pane="bottomLeft" activeCell="E329" sqref="E329"/>
    </sheetView>
  </sheetViews>
  <sheetFormatPr defaultColWidth="13.42578125" defaultRowHeight="15"/>
  <cols>
    <col min="1" max="1" width="17.5703125" style="250" bestFit="1" customWidth="1"/>
    <col min="2" max="3" width="8.5703125" style="250" bestFit="1" customWidth="1"/>
    <col min="4" max="4" width="9.42578125" style="250" bestFit="1" customWidth="1"/>
    <col min="5" max="5" width="10.5703125" style="250" bestFit="1" customWidth="1"/>
    <col min="6" max="6" width="8.5703125" style="250" bestFit="1" customWidth="1"/>
    <col min="7" max="7" width="21.42578125" style="430" customWidth="1"/>
    <col min="8" max="8" width="36.5703125" style="430" customWidth="1"/>
    <col min="9" max="9" width="24.42578125" style="430" bestFit="1" customWidth="1"/>
    <col min="10" max="10" width="33.140625" style="430" bestFit="1" customWidth="1"/>
    <col min="11" max="11" width="10.85546875" style="250" bestFit="1" customWidth="1"/>
    <col min="12" max="12" width="10.85546875" style="437" bestFit="1" customWidth="1"/>
    <col min="13" max="14" width="12.140625" style="250" customWidth="1"/>
    <col min="15" max="15" width="11.140625" style="430" customWidth="1"/>
    <col min="16" max="16" width="13.85546875" style="416" customWidth="1"/>
    <col min="17" max="17" width="8.5703125" style="431" customWidth="1"/>
    <col min="18" max="18" width="12.42578125" style="416" customWidth="1"/>
    <col min="19" max="19" width="12.42578125" style="416" bestFit="1" customWidth="1"/>
    <col min="20" max="20" width="12.42578125" style="451" bestFit="1" customWidth="1"/>
    <col min="21" max="21" width="7.140625" style="416" customWidth="1"/>
    <col min="22" max="22" width="8.42578125" style="250" customWidth="1"/>
    <col min="23" max="23" width="17.5703125" style="430" customWidth="1"/>
    <col min="24" max="24" width="9.42578125" style="430" customWidth="1"/>
    <col min="25" max="25" width="9.5703125" style="430" customWidth="1"/>
    <col min="26" max="26" width="9.42578125" style="430" customWidth="1"/>
    <col min="27" max="27" width="9.5703125" style="430" customWidth="1"/>
    <col min="28" max="28" width="18.5703125" style="430" customWidth="1"/>
    <col min="29" max="30" width="9.42578125" style="250" customWidth="1"/>
    <col min="31" max="31" width="12.140625" style="250" customWidth="1"/>
    <col min="32" max="32" width="12.140625" style="250" hidden="1" customWidth="1"/>
    <col min="33" max="33" width="9.42578125" style="250" hidden="1" customWidth="1"/>
    <col min="34" max="34" width="9.42578125" style="250" customWidth="1"/>
    <col min="35" max="36" width="9.42578125" style="250" hidden="1" customWidth="1"/>
    <col min="37" max="37" width="15" style="250" hidden="1" customWidth="1"/>
    <col min="38" max="38" width="63.140625" style="430" customWidth="1"/>
    <col min="39" max="16384" width="13.42578125" style="250"/>
  </cols>
  <sheetData>
    <row r="1" spans="1:39" hidden="1">
      <c r="B1" s="599" t="s">
        <v>1779</v>
      </c>
      <c r="C1" s="599"/>
      <c r="D1" s="599"/>
      <c r="E1" s="599"/>
      <c r="F1" s="599"/>
      <c r="G1" s="599"/>
      <c r="H1" s="599"/>
      <c r="I1" s="599"/>
      <c r="J1" s="599"/>
      <c r="K1" s="599"/>
      <c r="L1" s="599"/>
      <c r="M1" s="599"/>
      <c r="N1" s="599"/>
    </row>
    <row r="2" spans="1:39" hidden="1">
      <c r="B2" s="595" t="s">
        <v>1186</v>
      </c>
      <c r="C2" s="595"/>
      <c r="D2" s="595"/>
      <c r="E2" s="595"/>
      <c r="F2" s="595"/>
      <c r="G2" s="596" t="s">
        <v>1780</v>
      </c>
      <c r="H2" s="596"/>
      <c r="I2" s="596"/>
      <c r="J2" s="596"/>
      <c r="K2" s="596"/>
      <c r="L2" s="596"/>
      <c r="M2" s="596"/>
      <c r="N2" s="596"/>
    </row>
    <row r="3" spans="1:39" hidden="1">
      <c r="B3" s="597" t="s">
        <v>1781</v>
      </c>
      <c r="C3" s="597"/>
      <c r="D3" s="597"/>
      <c r="E3" s="597"/>
      <c r="F3" s="597"/>
      <c r="G3" s="598" t="s">
        <v>1782</v>
      </c>
      <c r="H3" s="598"/>
      <c r="I3" s="598"/>
      <c r="J3" s="598"/>
      <c r="K3" s="598"/>
      <c r="L3" s="598"/>
      <c r="M3" s="598"/>
      <c r="N3" s="598"/>
    </row>
    <row r="4" spans="1:39" hidden="1">
      <c r="B4" s="595" t="s">
        <v>1188</v>
      </c>
      <c r="C4" s="595"/>
      <c r="D4" s="595"/>
      <c r="E4" s="595"/>
      <c r="F4" s="595"/>
      <c r="G4" s="596" t="s">
        <v>1783</v>
      </c>
      <c r="H4" s="596"/>
      <c r="I4" s="596"/>
      <c r="J4" s="596"/>
      <c r="K4" s="596"/>
      <c r="L4" s="596"/>
      <c r="M4" s="596"/>
      <c r="N4" s="596"/>
    </row>
    <row r="5" spans="1:39" hidden="1">
      <c r="B5" s="597" t="s">
        <v>1784</v>
      </c>
      <c r="C5" s="597"/>
      <c r="D5" s="597"/>
      <c r="E5" s="597"/>
      <c r="F5" s="597"/>
      <c r="G5" s="598" t="s">
        <v>1785</v>
      </c>
      <c r="H5" s="598"/>
      <c r="I5" s="598"/>
      <c r="J5" s="598"/>
      <c r="K5" s="598"/>
      <c r="L5" s="598"/>
      <c r="M5" s="598"/>
      <c r="N5" s="598"/>
    </row>
    <row r="6" spans="1:39" hidden="1">
      <c r="B6" s="595" t="s">
        <v>1786</v>
      </c>
      <c r="C6" s="595"/>
      <c r="D6" s="595"/>
      <c r="E6" s="595"/>
      <c r="F6" s="595"/>
      <c r="G6" s="596" t="s">
        <v>1787</v>
      </c>
      <c r="H6" s="596"/>
      <c r="I6" s="596"/>
      <c r="J6" s="596"/>
      <c r="K6" s="596"/>
      <c r="L6" s="596"/>
      <c r="M6" s="596"/>
      <c r="N6" s="596"/>
    </row>
    <row r="7" spans="1:39" hidden="1">
      <c r="B7" s="597" t="s">
        <v>1788</v>
      </c>
      <c r="C7" s="597"/>
      <c r="D7" s="597"/>
      <c r="E7" s="597"/>
      <c r="F7" s="597"/>
      <c r="G7" s="598" t="s">
        <v>1789</v>
      </c>
      <c r="H7" s="598"/>
      <c r="I7" s="598"/>
      <c r="J7" s="598"/>
      <c r="K7" s="598"/>
      <c r="L7" s="598"/>
      <c r="M7" s="598"/>
      <c r="N7" s="598"/>
    </row>
    <row r="8" spans="1:39" hidden="1">
      <c r="B8" s="595" t="s">
        <v>1790</v>
      </c>
      <c r="C8" s="595"/>
      <c r="D8" s="595"/>
      <c r="E8" s="595"/>
      <c r="F8" s="595"/>
      <c r="G8" s="596" t="s">
        <v>1791</v>
      </c>
      <c r="H8" s="596"/>
      <c r="I8" s="596"/>
      <c r="J8" s="596"/>
      <c r="K8" s="596"/>
      <c r="L8" s="596"/>
      <c r="M8" s="596"/>
      <c r="N8" s="596"/>
    </row>
    <row r="9" spans="1:39" hidden="1">
      <c r="B9" s="597" t="s">
        <v>1792</v>
      </c>
      <c r="C9" s="597"/>
      <c r="D9" s="597"/>
      <c r="E9" s="597"/>
      <c r="F9" s="597"/>
      <c r="G9" s="598" t="s">
        <v>1793</v>
      </c>
      <c r="H9" s="598"/>
      <c r="I9" s="598"/>
      <c r="J9" s="598"/>
      <c r="K9" s="598"/>
      <c r="L9" s="598"/>
      <c r="M9" s="598"/>
      <c r="N9" s="598"/>
    </row>
    <row r="10" spans="1:39" hidden="1">
      <c r="B10" s="595" t="s">
        <v>1187</v>
      </c>
      <c r="C10" s="595"/>
      <c r="D10" s="595"/>
      <c r="E10" s="595"/>
      <c r="F10" s="595"/>
      <c r="G10" s="596" t="s">
        <v>1794</v>
      </c>
      <c r="H10" s="596"/>
      <c r="I10" s="596"/>
      <c r="J10" s="596"/>
      <c r="K10" s="596"/>
      <c r="L10" s="596"/>
      <c r="M10" s="596"/>
      <c r="N10" s="596"/>
    </row>
    <row r="11" spans="1:39" hidden="1">
      <c r="B11" s="597" t="s">
        <v>1795</v>
      </c>
      <c r="C11" s="597"/>
      <c r="D11" s="597"/>
      <c r="E11" s="597"/>
      <c r="F11" s="597"/>
      <c r="G11" s="598" t="s">
        <v>1796</v>
      </c>
      <c r="H11" s="598"/>
      <c r="I11" s="598"/>
      <c r="J11" s="598"/>
      <c r="K11" s="598"/>
      <c r="L11" s="598"/>
      <c r="M11" s="598"/>
      <c r="N11" s="598"/>
    </row>
    <row r="12" spans="1:39" hidden="1">
      <c r="B12" s="595" t="s">
        <v>1484</v>
      </c>
      <c r="C12" s="595"/>
      <c r="D12" s="595"/>
      <c r="E12" s="595"/>
      <c r="F12" s="595"/>
      <c r="G12" s="596" t="s">
        <v>1797</v>
      </c>
      <c r="H12" s="596"/>
      <c r="I12" s="596"/>
      <c r="J12" s="596"/>
      <c r="K12" s="596"/>
      <c r="L12" s="596"/>
      <c r="M12" s="596"/>
      <c r="N12" s="596"/>
    </row>
    <row r="13" spans="1:39" hidden="1">
      <c r="B13" s="597" t="s">
        <v>1798</v>
      </c>
      <c r="C13" s="597"/>
      <c r="D13" s="597"/>
      <c r="E13" s="597"/>
      <c r="F13" s="597"/>
      <c r="G13" s="598" t="s">
        <v>1799</v>
      </c>
      <c r="H13" s="598"/>
      <c r="I13" s="598"/>
      <c r="J13" s="598"/>
      <c r="K13" s="598"/>
      <c r="L13" s="598"/>
      <c r="M13" s="598"/>
      <c r="N13" s="598"/>
    </row>
    <row r="14" spans="1:39" hidden="1">
      <c r="B14" s="595" t="s">
        <v>1800</v>
      </c>
      <c r="C14" s="595"/>
      <c r="D14" s="595"/>
      <c r="E14" s="595"/>
      <c r="F14" s="595"/>
      <c r="G14" s="596" t="s">
        <v>1801</v>
      </c>
      <c r="H14" s="596"/>
      <c r="I14" s="596"/>
      <c r="J14" s="596"/>
      <c r="K14" s="596"/>
      <c r="L14" s="596"/>
      <c r="M14" s="596"/>
      <c r="N14" s="596"/>
    </row>
    <row r="15" spans="1:39" s="449" customFormat="1" ht="111.75" customHeight="1">
      <c r="A15" s="260" t="s">
        <v>1189</v>
      </c>
      <c r="B15" s="260" t="s">
        <v>1191</v>
      </c>
      <c r="C15" s="260" t="s">
        <v>1802</v>
      </c>
      <c r="D15" s="260" t="s">
        <v>1803</v>
      </c>
      <c r="E15" s="444" t="s">
        <v>277</v>
      </c>
      <c r="F15" s="260" t="s">
        <v>1804</v>
      </c>
      <c r="G15" s="260" t="s">
        <v>1805</v>
      </c>
      <c r="H15" s="261" t="s">
        <v>1806</v>
      </c>
      <c r="I15" s="261" t="s">
        <v>1807</v>
      </c>
      <c r="J15" s="336" t="s">
        <v>1506</v>
      </c>
      <c r="K15" s="261" t="s">
        <v>1808</v>
      </c>
      <c r="L15" s="455" t="s">
        <v>1809</v>
      </c>
      <c r="M15" s="261" t="s">
        <v>1810</v>
      </c>
      <c r="N15" s="261" t="s">
        <v>1811</v>
      </c>
      <c r="O15" s="260" t="s">
        <v>1812</v>
      </c>
      <c r="P15" s="262" t="s">
        <v>1813</v>
      </c>
      <c r="Q15" s="262" t="s">
        <v>1814</v>
      </c>
      <c r="R15" s="262" t="s">
        <v>1815</v>
      </c>
      <c r="S15" s="262" t="s">
        <v>1816</v>
      </c>
      <c r="T15" s="455" t="s">
        <v>1817</v>
      </c>
      <c r="U15" s="262" t="s">
        <v>1818</v>
      </c>
      <c r="V15" s="260" t="s">
        <v>1819</v>
      </c>
      <c r="W15" s="260" t="s">
        <v>1820</v>
      </c>
      <c r="X15" s="260" t="s">
        <v>1821</v>
      </c>
      <c r="Y15" s="260" t="s">
        <v>1822</v>
      </c>
      <c r="Z15" s="260" t="s">
        <v>1823</v>
      </c>
      <c r="AA15" s="260" t="s">
        <v>1824</v>
      </c>
      <c r="AB15" s="260" t="s">
        <v>1825</v>
      </c>
      <c r="AC15" s="260" t="s">
        <v>1826</v>
      </c>
      <c r="AD15" s="260" t="s">
        <v>1827</v>
      </c>
      <c r="AE15" s="260" t="s">
        <v>1828</v>
      </c>
      <c r="AF15" s="260" t="s">
        <v>1829</v>
      </c>
      <c r="AG15" s="446" t="s">
        <v>1830</v>
      </c>
      <c r="AH15" s="446" t="s">
        <v>1831</v>
      </c>
      <c r="AI15" s="446" t="s">
        <v>1832</v>
      </c>
      <c r="AJ15" s="446" t="s">
        <v>1833</v>
      </c>
      <c r="AK15" s="444" t="s">
        <v>1704</v>
      </c>
      <c r="AL15" s="446" t="s">
        <v>288</v>
      </c>
      <c r="AM15" s="456" t="s">
        <v>2785</v>
      </c>
    </row>
    <row r="16" spans="1:39" hidden="1">
      <c r="B16" s="250">
        <v>200433</v>
      </c>
      <c r="C16" s="250">
        <v>31144</v>
      </c>
      <c r="D16" s="250">
        <v>51764</v>
      </c>
      <c r="E16" s="250">
        <v>0</v>
      </c>
      <c r="F16" s="250" t="s">
        <v>1834</v>
      </c>
      <c r="G16" s="250" t="s">
        <v>1835</v>
      </c>
      <c r="H16" s="250" t="s">
        <v>1836</v>
      </c>
      <c r="I16" s="250" t="s">
        <v>1354</v>
      </c>
      <c r="J16" s="250"/>
      <c r="K16" s="415">
        <v>44561</v>
      </c>
      <c r="L16" s="436"/>
      <c r="M16" s="415">
        <v>43831</v>
      </c>
      <c r="N16" s="415">
        <v>42787</v>
      </c>
      <c r="O16" s="430" t="s">
        <v>1449</v>
      </c>
      <c r="P16" s="416">
        <v>100000</v>
      </c>
      <c r="Q16" s="431">
        <v>2017</v>
      </c>
      <c r="R16" s="416">
        <v>110381.289</v>
      </c>
      <c r="S16" s="416">
        <v>410000</v>
      </c>
      <c r="U16" s="416">
        <v>0</v>
      </c>
      <c r="W16" s="430" t="s">
        <v>1568</v>
      </c>
      <c r="X16" s="430">
        <v>505600</v>
      </c>
      <c r="Y16" s="430" t="s">
        <v>1837</v>
      </c>
      <c r="Z16" s="430">
        <v>521071</v>
      </c>
      <c r="AA16" s="430" t="s">
        <v>1838</v>
      </c>
      <c r="AB16" s="430" t="s">
        <v>1839</v>
      </c>
      <c r="AC16" s="250">
        <v>138</v>
      </c>
      <c r="AH16" s="250" t="s">
        <v>1840</v>
      </c>
      <c r="AI16" s="250" t="s">
        <v>1840</v>
      </c>
      <c r="AM16" s="457"/>
    </row>
    <row r="17" spans="1:39" hidden="1">
      <c r="B17" s="250">
        <v>210545</v>
      </c>
      <c r="C17" s="250">
        <v>81550</v>
      </c>
      <c r="D17" s="250">
        <v>112435</v>
      </c>
      <c r="E17" s="250">
        <v>0</v>
      </c>
      <c r="F17" s="250" t="s">
        <v>1834</v>
      </c>
      <c r="G17" s="250" t="s">
        <v>1841</v>
      </c>
      <c r="H17" s="250" t="s">
        <v>1842</v>
      </c>
      <c r="I17" s="250" t="s">
        <v>1354</v>
      </c>
      <c r="J17" s="250"/>
      <c r="K17" s="415">
        <v>44197</v>
      </c>
      <c r="L17" s="436"/>
      <c r="M17" s="415">
        <v>44197</v>
      </c>
      <c r="N17" s="415">
        <v>43787</v>
      </c>
      <c r="O17" s="430" t="s">
        <v>1578</v>
      </c>
      <c r="P17" s="416">
        <v>1000000</v>
      </c>
      <c r="Q17" s="431">
        <v>2020</v>
      </c>
      <c r="R17" s="416">
        <v>1025000</v>
      </c>
      <c r="S17" s="416">
        <v>1000000</v>
      </c>
      <c r="U17" s="416">
        <v>0</v>
      </c>
      <c r="W17" s="430" t="s">
        <v>1568</v>
      </c>
      <c r="AB17" s="430" t="s">
        <v>1843</v>
      </c>
      <c r="AC17" s="250">
        <v>138</v>
      </c>
      <c r="AH17" s="250" t="s">
        <v>1840</v>
      </c>
      <c r="AI17" s="250" t="s">
        <v>1840</v>
      </c>
      <c r="AM17" s="457"/>
    </row>
    <row r="18" spans="1:39" hidden="1">
      <c r="B18" s="250">
        <v>210586</v>
      </c>
      <c r="C18" s="250">
        <v>81553</v>
      </c>
      <c r="D18" s="250">
        <v>112443</v>
      </c>
      <c r="E18" s="250">
        <v>0</v>
      </c>
      <c r="F18" s="250" t="s">
        <v>1834</v>
      </c>
      <c r="G18" s="250" t="s">
        <v>1844</v>
      </c>
      <c r="H18" s="250" t="s">
        <v>1845</v>
      </c>
      <c r="I18" s="250" t="s">
        <v>1354</v>
      </c>
      <c r="J18" s="250"/>
      <c r="K18" s="415">
        <v>46722</v>
      </c>
      <c r="L18" s="436"/>
      <c r="M18" s="415">
        <v>44562</v>
      </c>
      <c r="N18" s="415">
        <v>44152</v>
      </c>
      <c r="O18" s="430" t="s">
        <v>1676</v>
      </c>
      <c r="P18" s="416">
        <v>10267390.810000001</v>
      </c>
      <c r="Q18" s="431">
        <v>2021</v>
      </c>
      <c r="R18" s="416">
        <v>10524075.580250001</v>
      </c>
      <c r="S18" s="416">
        <v>10267390.810000001</v>
      </c>
      <c r="U18" s="416">
        <v>0</v>
      </c>
      <c r="W18" s="430" t="s">
        <v>1568</v>
      </c>
      <c r="X18" s="430">
        <v>505602</v>
      </c>
      <c r="Y18" s="430" t="s">
        <v>1846</v>
      </c>
      <c r="Z18" s="430">
        <v>521044</v>
      </c>
      <c r="AA18" s="430" t="s">
        <v>1847</v>
      </c>
      <c r="AB18" s="430" t="s">
        <v>1848</v>
      </c>
      <c r="AC18" s="250">
        <v>138</v>
      </c>
      <c r="AH18" s="250" t="s">
        <v>1840</v>
      </c>
      <c r="AI18" s="250" t="s">
        <v>1840</v>
      </c>
      <c r="AM18" s="457"/>
    </row>
    <row r="19" spans="1:39" hidden="1">
      <c r="B19" s="250">
        <v>210543</v>
      </c>
      <c r="C19" s="250">
        <v>81557</v>
      </c>
      <c r="D19" s="250">
        <v>112451</v>
      </c>
      <c r="E19" s="250">
        <v>0</v>
      </c>
      <c r="F19" s="250" t="s">
        <v>1849</v>
      </c>
      <c r="G19" s="250" t="s">
        <v>1850</v>
      </c>
      <c r="H19" s="250" t="s">
        <v>1851</v>
      </c>
      <c r="I19" s="250" t="s">
        <v>1354</v>
      </c>
      <c r="J19" s="250"/>
      <c r="K19" s="415">
        <v>45658</v>
      </c>
      <c r="L19" s="436"/>
      <c r="M19" s="415">
        <v>45658</v>
      </c>
      <c r="N19" s="415">
        <v>43787</v>
      </c>
      <c r="O19" s="430" t="s">
        <v>1578</v>
      </c>
      <c r="P19" s="416">
        <v>462000</v>
      </c>
      <c r="Q19" s="431">
        <v>2020</v>
      </c>
      <c r="R19" s="416">
        <v>485388.75</v>
      </c>
      <c r="S19" s="416">
        <v>726694</v>
      </c>
      <c r="U19" s="416">
        <v>0</v>
      </c>
      <c r="W19" s="430" t="s">
        <v>1591</v>
      </c>
      <c r="X19" s="430">
        <v>531409</v>
      </c>
      <c r="Y19" s="430" t="s">
        <v>1852</v>
      </c>
      <c r="Z19" s="430">
        <v>531414</v>
      </c>
      <c r="AA19" s="430" t="s">
        <v>1853</v>
      </c>
      <c r="AB19" s="430" t="s">
        <v>1854</v>
      </c>
      <c r="AC19" s="250">
        <v>115</v>
      </c>
      <c r="AH19" s="250" t="s">
        <v>1840</v>
      </c>
      <c r="AI19" s="250" t="s">
        <v>1840</v>
      </c>
      <c r="AM19" s="457"/>
    </row>
    <row r="20" spans="1:39" hidden="1">
      <c r="B20" s="250">
        <v>210543</v>
      </c>
      <c r="C20" s="250">
        <v>81557</v>
      </c>
      <c r="D20" s="250">
        <v>112452</v>
      </c>
      <c r="E20" s="250">
        <v>0</v>
      </c>
      <c r="F20" s="250" t="s">
        <v>1849</v>
      </c>
      <c r="G20" s="250" t="s">
        <v>1850</v>
      </c>
      <c r="H20" s="250" t="s">
        <v>1855</v>
      </c>
      <c r="I20" s="250" t="s">
        <v>1354</v>
      </c>
      <c r="J20" s="250"/>
      <c r="K20" s="415">
        <v>45658</v>
      </c>
      <c r="L20" s="436"/>
      <c r="M20" s="415">
        <v>45658</v>
      </c>
      <c r="N20" s="415">
        <v>43787</v>
      </c>
      <c r="O20" s="430" t="s">
        <v>1578</v>
      </c>
      <c r="P20" s="416">
        <v>1633500</v>
      </c>
      <c r="Q20" s="431">
        <v>2020</v>
      </c>
      <c r="R20" s="416">
        <v>1716195.9375</v>
      </c>
      <c r="S20" s="416">
        <v>437574</v>
      </c>
      <c r="U20" s="416">
        <v>0</v>
      </c>
      <c r="W20" s="430" t="s">
        <v>1591</v>
      </c>
      <c r="X20" s="430">
        <v>531432</v>
      </c>
      <c r="Y20" s="430" t="s">
        <v>1856</v>
      </c>
      <c r="Z20" s="430">
        <v>531433</v>
      </c>
      <c r="AA20" s="430" t="s">
        <v>1857</v>
      </c>
      <c r="AB20" s="430" t="s">
        <v>1858</v>
      </c>
      <c r="AC20" s="250">
        <v>115</v>
      </c>
      <c r="AH20" s="250" t="s">
        <v>1840</v>
      </c>
      <c r="AI20" s="250" t="s">
        <v>1840</v>
      </c>
      <c r="AM20" s="457"/>
    </row>
    <row r="21" spans="1:39" hidden="1">
      <c r="B21" s="250">
        <v>210543</v>
      </c>
      <c r="C21" s="250">
        <v>81557</v>
      </c>
      <c r="D21" s="250">
        <v>112453</v>
      </c>
      <c r="E21" s="250">
        <v>0</v>
      </c>
      <c r="F21" s="250" t="s">
        <v>1849</v>
      </c>
      <c r="G21" s="250" t="s">
        <v>1850</v>
      </c>
      <c r="H21" s="250" t="s">
        <v>1859</v>
      </c>
      <c r="I21" s="250" t="s">
        <v>1354</v>
      </c>
      <c r="J21" s="250"/>
      <c r="K21" s="415">
        <v>45658</v>
      </c>
      <c r="L21" s="436"/>
      <c r="M21" s="415">
        <v>45658</v>
      </c>
      <c r="N21" s="415">
        <v>43787</v>
      </c>
      <c r="O21" s="430" t="s">
        <v>1578</v>
      </c>
      <c r="P21" s="416">
        <v>1556500</v>
      </c>
      <c r="Q21" s="431">
        <v>2020</v>
      </c>
      <c r="R21" s="416">
        <v>1635297.8125</v>
      </c>
      <c r="S21" s="416">
        <v>467574</v>
      </c>
      <c r="U21" s="416">
        <v>0</v>
      </c>
      <c r="W21" s="430" t="s">
        <v>1591</v>
      </c>
      <c r="X21" s="430">
        <v>531433</v>
      </c>
      <c r="Y21" s="430" t="s">
        <v>1857</v>
      </c>
      <c r="Z21" s="430">
        <v>531464</v>
      </c>
      <c r="AA21" s="430" t="s">
        <v>1860</v>
      </c>
      <c r="AB21" s="430" t="s">
        <v>1861</v>
      </c>
      <c r="AC21" s="250">
        <v>115</v>
      </c>
      <c r="AH21" s="250" t="s">
        <v>1840</v>
      </c>
      <c r="AI21" s="250" t="s">
        <v>1840</v>
      </c>
      <c r="AM21" s="457"/>
    </row>
    <row r="22" spans="1:39" customFormat="1" ht="17.45" customHeight="1">
      <c r="A22" s="250" t="s">
        <v>482</v>
      </c>
      <c r="B22" s="250">
        <v>200386</v>
      </c>
      <c r="C22" s="250">
        <v>31057</v>
      </c>
      <c r="D22" s="250">
        <v>51560</v>
      </c>
      <c r="E22" s="250" t="s">
        <v>1218</v>
      </c>
      <c r="F22" s="250" t="s">
        <v>1219</v>
      </c>
      <c r="G22" s="430" t="s">
        <v>1520</v>
      </c>
      <c r="H22" s="430" t="s">
        <v>1233</v>
      </c>
      <c r="I22" s="430" t="s">
        <v>1222</v>
      </c>
      <c r="J22" s="442" t="s">
        <v>1761</v>
      </c>
      <c r="K22" s="415">
        <v>44885</v>
      </c>
      <c r="L22" s="458"/>
      <c r="M22" s="415">
        <v>42887</v>
      </c>
      <c r="N22" s="415">
        <v>42507</v>
      </c>
      <c r="O22" s="430" t="s">
        <v>1216</v>
      </c>
      <c r="P22" s="416">
        <v>21668581.75</v>
      </c>
      <c r="Q22" s="431">
        <v>2016</v>
      </c>
      <c r="R22" s="416">
        <v>25128911.676206999</v>
      </c>
      <c r="S22" s="416">
        <v>20716215</v>
      </c>
      <c r="T22" s="459">
        <v>23741278</v>
      </c>
      <c r="U22" s="416">
        <v>0</v>
      </c>
      <c r="V22" s="250"/>
      <c r="W22" s="430" t="s">
        <v>2440</v>
      </c>
      <c r="X22" s="430">
        <v>510882</v>
      </c>
      <c r="Y22" s="430" t="s">
        <v>1234</v>
      </c>
      <c r="Z22" s="430">
        <v>510885</v>
      </c>
      <c r="AA22" s="430" t="s">
        <v>1230</v>
      </c>
      <c r="AB22" s="430" t="s">
        <v>1235</v>
      </c>
      <c r="AC22" s="250">
        <v>69</v>
      </c>
      <c r="AD22" s="250"/>
      <c r="AE22" s="250"/>
      <c r="AF22" s="250"/>
      <c r="AG22" s="250" t="s">
        <v>1564</v>
      </c>
      <c r="AH22" s="250" t="s">
        <v>1564</v>
      </c>
      <c r="AI22" s="250"/>
      <c r="AJ22" s="250" t="s">
        <v>1564</v>
      </c>
      <c r="AK22" s="434" t="s">
        <v>1862</v>
      </c>
      <c r="AL22" t="s">
        <v>2786</v>
      </c>
      <c r="AM22" s="460" t="s">
        <v>2787</v>
      </c>
    </row>
    <row r="23" spans="1:39">
      <c r="A23" s="450" t="s">
        <v>2745</v>
      </c>
      <c r="B23" s="250">
        <v>210611</v>
      </c>
      <c r="C23" s="250">
        <v>81474</v>
      </c>
      <c r="D23" s="250">
        <v>112307</v>
      </c>
      <c r="E23" s="250" t="s">
        <v>2734</v>
      </c>
      <c r="F23" s="250" t="s">
        <v>1219</v>
      </c>
      <c r="G23" s="430" t="s">
        <v>1715</v>
      </c>
      <c r="H23" s="430" t="s">
        <v>1716</v>
      </c>
      <c r="I23" s="430" t="s">
        <v>1386</v>
      </c>
      <c r="J23" s="442" t="s">
        <v>1760</v>
      </c>
      <c r="K23" s="415">
        <v>45566</v>
      </c>
      <c r="L23" s="458">
        <v>45961</v>
      </c>
      <c r="M23" s="415">
        <v>45061</v>
      </c>
      <c r="N23" s="415">
        <v>44333</v>
      </c>
      <c r="O23" s="430" t="s">
        <v>1717</v>
      </c>
      <c r="P23" s="416">
        <v>9453182</v>
      </c>
      <c r="Q23" s="431">
        <v>2021</v>
      </c>
      <c r="R23" s="416">
        <v>9931749.3387499992</v>
      </c>
      <c r="S23" s="416">
        <v>25800000</v>
      </c>
      <c r="T23" s="459">
        <v>26767089</v>
      </c>
      <c r="U23" s="416">
        <v>0</v>
      </c>
      <c r="W23" s="430" t="s">
        <v>1568</v>
      </c>
      <c r="AB23" s="430" t="s">
        <v>1718</v>
      </c>
      <c r="AC23" s="437">
        <v>345</v>
      </c>
      <c r="AD23" s="437"/>
      <c r="AE23" s="437"/>
      <c r="AH23" s="250" t="s">
        <v>1564</v>
      </c>
      <c r="AL23" t="s">
        <v>1719</v>
      </c>
      <c r="AM23" s="460" t="s">
        <v>2788</v>
      </c>
    </row>
    <row r="24" spans="1:39" hidden="1">
      <c r="C24" s="250">
        <v>81483</v>
      </c>
      <c r="D24" s="250">
        <v>112331</v>
      </c>
      <c r="E24" s="250" t="s">
        <v>1864</v>
      </c>
      <c r="F24" s="250" t="s">
        <v>1219</v>
      </c>
      <c r="G24" s="430" t="s">
        <v>1720</v>
      </c>
      <c r="H24" s="461" t="s">
        <v>1721</v>
      </c>
      <c r="I24" s="430" t="s">
        <v>1386</v>
      </c>
      <c r="K24" s="415">
        <v>45565</v>
      </c>
      <c r="L24" s="436">
        <v>45536</v>
      </c>
      <c r="O24" s="430" t="s">
        <v>1590</v>
      </c>
      <c r="S24" s="416">
        <v>1175646</v>
      </c>
      <c r="U24" s="416">
        <v>0</v>
      </c>
      <c r="W24" s="430" t="s">
        <v>1591</v>
      </c>
      <c r="AB24" s="430" t="s">
        <v>1723</v>
      </c>
      <c r="AC24" s="437">
        <v>138</v>
      </c>
      <c r="AD24" s="437">
        <v>0.04</v>
      </c>
      <c r="AE24" s="437"/>
      <c r="AH24" s="250" t="s">
        <v>1840</v>
      </c>
      <c r="AI24" s="250" t="s">
        <v>1840</v>
      </c>
      <c r="AJ24" s="250" t="s">
        <v>1564</v>
      </c>
      <c r="AL24" t="s">
        <v>1865</v>
      </c>
      <c r="AM24" s="460" t="s">
        <v>2789</v>
      </c>
    </row>
    <row r="25" spans="1:39" hidden="1">
      <c r="B25" s="250">
        <v>210540</v>
      </c>
      <c r="C25" s="250">
        <v>81561</v>
      </c>
      <c r="D25" s="250">
        <v>112504</v>
      </c>
      <c r="E25" s="250">
        <v>0</v>
      </c>
      <c r="F25" s="250" t="s">
        <v>1866</v>
      </c>
      <c r="G25" s="250" t="s">
        <v>1637</v>
      </c>
      <c r="H25" s="250" t="s">
        <v>1867</v>
      </c>
      <c r="I25" s="250" t="s">
        <v>1354</v>
      </c>
      <c r="J25" s="250"/>
      <c r="K25" s="415">
        <v>45292</v>
      </c>
      <c r="L25" s="436"/>
      <c r="M25" s="415">
        <v>46023</v>
      </c>
      <c r="N25" s="415">
        <v>43787</v>
      </c>
      <c r="O25" s="430" t="s">
        <v>1578</v>
      </c>
      <c r="P25" s="416">
        <v>4139615</v>
      </c>
      <c r="Q25" s="431">
        <v>2020</v>
      </c>
      <c r="R25" s="416">
        <v>4349183.0093750004</v>
      </c>
      <c r="S25" s="416">
        <v>4139615</v>
      </c>
      <c r="U25" s="416">
        <v>0</v>
      </c>
      <c r="W25" s="430" t="s">
        <v>1591</v>
      </c>
      <c r="AB25" s="430" t="s">
        <v>1868</v>
      </c>
      <c r="AC25" s="250">
        <v>345</v>
      </c>
      <c r="AH25" s="250" t="s">
        <v>1840</v>
      </c>
      <c r="AI25" s="250" t="s">
        <v>1840</v>
      </c>
      <c r="AL25"/>
      <c r="AM25" s="460"/>
    </row>
    <row r="26" spans="1:39" hidden="1">
      <c r="B26" s="250">
        <v>210592</v>
      </c>
      <c r="C26" s="250">
        <v>81547</v>
      </c>
      <c r="D26" s="250">
        <v>112509</v>
      </c>
      <c r="E26" s="250">
        <v>0</v>
      </c>
      <c r="F26" s="250" t="s">
        <v>1869</v>
      </c>
      <c r="G26" s="250" t="s">
        <v>1870</v>
      </c>
      <c r="H26" s="250" t="s">
        <v>1871</v>
      </c>
      <c r="I26" s="250" t="s">
        <v>1354</v>
      </c>
      <c r="J26" s="250"/>
      <c r="K26" s="415">
        <v>46022</v>
      </c>
      <c r="L26" s="436"/>
      <c r="M26" s="415">
        <v>46023</v>
      </c>
      <c r="N26" s="415">
        <v>44217</v>
      </c>
      <c r="O26" s="430" t="s">
        <v>1578</v>
      </c>
      <c r="P26" s="416">
        <v>11618029</v>
      </c>
      <c r="Q26" s="431">
        <v>2021</v>
      </c>
      <c r="R26" s="416">
        <v>11908479.725</v>
      </c>
      <c r="S26" s="416">
        <v>12217322</v>
      </c>
      <c r="U26" s="416">
        <v>0</v>
      </c>
      <c r="W26" s="430" t="s">
        <v>1591</v>
      </c>
      <c r="AB26" s="430" t="s">
        <v>1872</v>
      </c>
      <c r="AC26" s="250">
        <v>345</v>
      </c>
      <c r="AH26" s="250" t="s">
        <v>1840</v>
      </c>
      <c r="AI26" s="250" t="s">
        <v>1840</v>
      </c>
      <c r="AL26"/>
      <c r="AM26" s="460"/>
    </row>
    <row r="27" spans="1:39" hidden="1">
      <c r="B27" s="250">
        <v>210586</v>
      </c>
      <c r="C27" s="250">
        <v>81617</v>
      </c>
      <c r="D27" s="250">
        <v>122577</v>
      </c>
      <c r="E27" s="250">
        <v>0</v>
      </c>
      <c r="F27" s="250" t="s">
        <v>1834</v>
      </c>
      <c r="G27" s="250" t="s">
        <v>1873</v>
      </c>
      <c r="H27" s="250" t="s">
        <v>1874</v>
      </c>
      <c r="I27" s="250" t="s">
        <v>1354</v>
      </c>
      <c r="J27" s="250"/>
      <c r="K27" s="415">
        <v>44927</v>
      </c>
      <c r="L27" s="436"/>
      <c r="M27" s="415">
        <v>44927</v>
      </c>
      <c r="N27" s="415">
        <v>44152</v>
      </c>
      <c r="O27" s="430" t="s">
        <v>1676</v>
      </c>
      <c r="P27" s="416">
        <v>2850000</v>
      </c>
      <c r="Q27" s="431">
        <v>2020</v>
      </c>
      <c r="R27" s="416">
        <v>2994281.25</v>
      </c>
      <c r="S27" s="416">
        <v>5750000</v>
      </c>
      <c r="U27" s="416">
        <v>0</v>
      </c>
      <c r="W27" s="430" t="s">
        <v>1591</v>
      </c>
      <c r="X27" s="430">
        <v>515802</v>
      </c>
      <c r="Y27" s="430" t="s">
        <v>1875</v>
      </c>
      <c r="Z27" s="430">
        <v>520814</v>
      </c>
      <c r="AA27" s="430" t="s">
        <v>1876</v>
      </c>
      <c r="AB27" s="430" t="s">
        <v>1877</v>
      </c>
      <c r="AC27" s="250">
        <v>138</v>
      </c>
      <c r="AE27" s="250">
        <v>5.07</v>
      </c>
      <c r="AH27" s="250" t="s">
        <v>1840</v>
      </c>
      <c r="AI27" s="250" t="s">
        <v>1840</v>
      </c>
      <c r="AL27"/>
      <c r="AM27" s="460"/>
    </row>
    <row r="28" spans="1:39" hidden="1">
      <c r="B28" s="250">
        <v>210626</v>
      </c>
      <c r="C28" s="250">
        <v>81547</v>
      </c>
      <c r="D28" s="250">
        <v>122598</v>
      </c>
      <c r="E28" s="250">
        <v>0</v>
      </c>
      <c r="F28" s="250" t="s">
        <v>1878</v>
      </c>
      <c r="G28" s="250" t="s">
        <v>1870</v>
      </c>
      <c r="H28" s="250" t="s">
        <v>1879</v>
      </c>
      <c r="I28" s="250" t="s">
        <v>1354</v>
      </c>
      <c r="J28" s="250"/>
      <c r="K28" s="415">
        <v>45658</v>
      </c>
      <c r="L28" s="436"/>
      <c r="M28" s="415">
        <v>46023</v>
      </c>
      <c r="N28" s="415">
        <v>44533</v>
      </c>
      <c r="O28" s="430" t="s">
        <v>1578</v>
      </c>
      <c r="P28" s="416">
        <v>85168938</v>
      </c>
      <c r="Q28" s="431">
        <v>2021</v>
      </c>
      <c r="R28" s="416">
        <v>87298161.450000003</v>
      </c>
      <c r="S28" s="416">
        <v>85168938</v>
      </c>
      <c r="U28" s="416">
        <v>0</v>
      </c>
      <c r="W28" s="430" t="s">
        <v>1591</v>
      </c>
      <c r="AB28" s="430" t="s">
        <v>1880</v>
      </c>
      <c r="AC28" s="250">
        <v>345</v>
      </c>
      <c r="AH28" s="250" t="s">
        <v>1840</v>
      </c>
      <c r="AI28" s="250" t="s">
        <v>1840</v>
      </c>
      <c r="AL28"/>
      <c r="AM28" s="460"/>
    </row>
    <row r="29" spans="1:39" hidden="1">
      <c r="B29" s="250">
        <v>210578</v>
      </c>
      <c r="C29" s="250">
        <v>81675</v>
      </c>
      <c r="D29" s="250">
        <v>122717</v>
      </c>
      <c r="E29" s="250">
        <v>0</v>
      </c>
      <c r="F29" s="250" t="s">
        <v>1881</v>
      </c>
      <c r="G29" s="250" t="s">
        <v>1882</v>
      </c>
      <c r="H29" s="250" t="s">
        <v>1883</v>
      </c>
      <c r="I29" s="250" t="s">
        <v>1354</v>
      </c>
      <c r="J29" s="250"/>
      <c r="K29" s="415">
        <v>44774</v>
      </c>
      <c r="L29" s="436"/>
      <c r="M29" s="415">
        <v>44562</v>
      </c>
      <c r="N29" s="415">
        <v>44152</v>
      </c>
      <c r="O29" s="430" t="s">
        <v>1676</v>
      </c>
      <c r="P29" s="416">
        <v>374400</v>
      </c>
      <c r="Q29" s="431">
        <v>2021</v>
      </c>
      <c r="R29" s="416">
        <v>383760</v>
      </c>
      <c r="S29" s="416">
        <v>374400</v>
      </c>
      <c r="U29" s="416">
        <v>0</v>
      </c>
      <c r="W29" s="430" t="s">
        <v>1568</v>
      </c>
      <c r="X29" s="430">
        <v>512650</v>
      </c>
      <c r="Y29" s="430" t="s">
        <v>1884</v>
      </c>
      <c r="AB29" s="430" t="s">
        <v>1885</v>
      </c>
      <c r="AC29" s="250" t="s">
        <v>1886</v>
      </c>
      <c r="AH29" s="250" t="s">
        <v>1840</v>
      </c>
      <c r="AI29" s="250" t="s">
        <v>1840</v>
      </c>
      <c r="AL29"/>
      <c r="AM29" s="460"/>
    </row>
    <row r="30" spans="1:39" hidden="1">
      <c r="B30" s="250">
        <v>210578</v>
      </c>
      <c r="C30" s="250">
        <v>81675</v>
      </c>
      <c r="D30" s="250">
        <v>122718</v>
      </c>
      <c r="E30" s="250">
        <v>0</v>
      </c>
      <c r="F30" s="250" t="s">
        <v>1881</v>
      </c>
      <c r="G30" s="250" t="s">
        <v>1882</v>
      </c>
      <c r="H30" s="250" t="s">
        <v>1887</v>
      </c>
      <c r="I30" s="250" t="s">
        <v>1354</v>
      </c>
      <c r="J30" s="250"/>
      <c r="K30" s="415">
        <v>44774</v>
      </c>
      <c r="L30" s="436"/>
      <c r="M30" s="415">
        <v>44562</v>
      </c>
      <c r="N30" s="415">
        <v>44152</v>
      </c>
      <c r="O30" s="430" t="s">
        <v>1676</v>
      </c>
      <c r="P30" s="416">
        <v>453000</v>
      </c>
      <c r="Q30" s="431">
        <v>2021</v>
      </c>
      <c r="R30" s="416">
        <v>464325</v>
      </c>
      <c r="S30" s="416">
        <v>453000</v>
      </c>
      <c r="U30" s="416">
        <v>0</v>
      </c>
      <c r="W30" s="430" t="s">
        <v>1568</v>
      </c>
      <c r="X30" s="430">
        <v>512650</v>
      </c>
      <c r="Y30" s="430" t="s">
        <v>1884</v>
      </c>
      <c r="Z30" s="430">
        <v>512650</v>
      </c>
      <c r="AA30" s="430" t="s">
        <v>1884</v>
      </c>
      <c r="AB30" s="430" t="s">
        <v>1888</v>
      </c>
      <c r="AC30" s="250" t="s">
        <v>1634</v>
      </c>
      <c r="AH30" s="250" t="s">
        <v>1840</v>
      </c>
      <c r="AI30" s="250" t="s">
        <v>1840</v>
      </c>
      <c r="AL30"/>
      <c r="AM30" s="460"/>
    </row>
    <row r="31" spans="1:39" hidden="1">
      <c r="B31" s="250">
        <v>210586</v>
      </c>
      <c r="C31" s="250">
        <v>81679</v>
      </c>
      <c r="D31" s="250">
        <v>122722</v>
      </c>
      <c r="E31" s="250">
        <v>0</v>
      </c>
      <c r="F31" s="250" t="s">
        <v>1834</v>
      </c>
      <c r="G31" s="250" t="s">
        <v>1889</v>
      </c>
      <c r="H31" s="250" t="s">
        <v>1890</v>
      </c>
      <c r="I31" s="250" t="s">
        <v>1354</v>
      </c>
      <c r="J31" s="250"/>
      <c r="K31" s="415">
        <v>46022</v>
      </c>
      <c r="L31" s="436"/>
      <c r="M31" s="415">
        <v>44562</v>
      </c>
      <c r="N31" s="415">
        <v>44152</v>
      </c>
      <c r="O31" s="430" t="s">
        <v>1676</v>
      </c>
      <c r="P31" s="416">
        <v>910000</v>
      </c>
      <c r="Q31" s="431">
        <v>2021</v>
      </c>
      <c r="R31" s="416">
        <v>932750</v>
      </c>
      <c r="S31" s="416">
        <v>910000</v>
      </c>
      <c r="U31" s="416">
        <v>0</v>
      </c>
      <c r="W31" s="430" t="s">
        <v>1568</v>
      </c>
      <c r="X31" s="430">
        <v>520882</v>
      </c>
      <c r="Y31" s="430" t="s">
        <v>1891</v>
      </c>
      <c r="Z31" s="430">
        <v>521016</v>
      </c>
      <c r="AA31" s="430" t="s">
        <v>1892</v>
      </c>
      <c r="AB31" s="430" t="s">
        <v>1893</v>
      </c>
      <c r="AH31" s="250" t="s">
        <v>1840</v>
      </c>
      <c r="AI31" s="250" t="s">
        <v>1840</v>
      </c>
      <c r="AL31"/>
      <c r="AM31" s="460"/>
    </row>
    <row r="32" spans="1:39" hidden="1">
      <c r="B32" s="250">
        <v>210650</v>
      </c>
      <c r="C32" s="250">
        <v>81691</v>
      </c>
      <c r="D32" s="250">
        <v>122733</v>
      </c>
      <c r="E32" s="250" t="e">
        <v>#N/A</v>
      </c>
      <c r="F32" s="250" t="s">
        <v>1894</v>
      </c>
      <c r="G32" s="250" t="s">
        <v>1895</v>
      </c>
      <c r="H32" s="250" t="s">
        <v>1896</v>
      </c>
      <c r="I32" s="250" t="s">
        <v>1354</v>
      </c>
      <c r="J32" s="250"/>
      <c r="K32" s="415">
        <v>45200</v>
      </c>
      <c r="L32" s="436"/>
      <c r="M32" s="415">
        <v>45658</v>
      </c>
      <c r="N32" s="415">
        <v>44629</v>
      </c>
      <c r="O32" s="430" t="s">
        <v>1897</v>
      </c>
      <c r="P32" s="416">
        <v>614000</v>
      </c>
      <c r="Q32" s="431">
        <v>2022</v>
      </c>
      <c r="R32" s="416">
        <v>614000</v>
      </c>
      <c r="S32" s="416">
        <v>614000</v>
      </c>
      <c r="U32" s="416">
        <v>0</v>
      </c>
      <c r="W32" s="430" t="s">
        <v>1688</v>
      </c>
      <c r="AB32" s="430" t="s">
        <v>1898</v>
      </c>
      <c r="AH32" s="250" t="s">
        <v>1840</v>
      </c>
      <c r="AI32" s="250" t="s">
        <v>1840</v>
      </c>
      <c r="AL32"/>
      <c r="AM32" s="460"/>
    </row>
    <row r="33" spans="1:39" hidden="1">
      <c r="B33" s="250">
        <v>210648</v>
      </c>
      <c r="C33" s="250">
        <v>81691</v>
      </c>
      <c r="D33" s="250">
        <v>122734</v>
      </c>
      <c r="E33" s="250" t="e">
        <v>#N/A</v>
      </c>
      <c r="F33" s="250" t="s">
        <v>1899</v>
      </c>
      <c r="G33" s="250" t="s">
        <v>1895</v>
      </c>
      <c r="H33" s="250" t="s">
        <v>1900</v>
      </c>
      <c r="I33" s="250" t="s">
        <v>1354</v>
      </c>
      <c r="J33" s="250"/>
      <c r="K33" s="420"/>
      <c r="L33" s="436"/>
      <c r="M33" s="415">
        <v>45658</v>
      </c>
      <c r="N33" s="415">
        <v>44631</v>
      </c>
      <c r="O33" s="430" t="s">
        <v>1897</v>
      </c>
      <c r="P33" s="416">
        <v>561800</v>
      </c>
      <c r="Q33" s="431">
        <v>2022</v>
      </c>
      <c r="R33" s="416">
        <v>561800</v>
      </c>
      <c r="S33" s="416">
        <v>561800</v>
      </c>
      <c r="W33" s="430" t="s">
        <v>1591</v>
      </c>
      <c r="AB33" s="430" t="s">
        <v>1901</v>
      </c>
      <c r="AH33" s="250" t="s">
        <v>1840</v>
      </c>
      <c r="AI33" s="250" t="s">
        <v>1840</v>
      </c>
      <c r="AL33"/>
      <c r="AM33" s="460"/>
    </row>
    <row r="34" spans="1:39" hidden="1">
      <c r="B34" s="250">
        <v>210639</v>
      </c>
      <c r="C34" s="250">
        <v>81691</v>
      </c>
      <c r="D34" s="250">
        <v>122735</v>
      </c>
      <c r="E34" s="250" t="e">
        <v>#N/A</v>
      </c>
      <c r="F34" s="250" t="s">
        <v>1902</v>
      </c>
      <c r="G34" s="250" t="s">
        <v>1895</v>
      </c>
      <c r="H34" s="250" t="s">
        <v>1903</v>
      </c>
      <c r="I34" s="250" t="s">
        <v>1354</v>
      </c>
      <c r="J34" s="250"/>
      <c r="K34" s="415">
        <v>45231</v>
      </c>
      <c r="L34" s="436"/>
      <c r="M34" s="415">
        <v>45658</v>
      </c>
      <c r="N34" s="415">
        <v>44631</v>
      </c>
      <c r="O34" s="430" t="s">
        <v>1897</v>
      </c>
      <c r="P34" s="416">
        <v>587000</v>
      </c>
      <c r="Q34" s="431">
        <v>2022</v>
      </c>
      <c r="R34" s="416">
        <v>587000</v>
      </c>
      <c r="S34" s="416">
        <v>587000</v>
      </c>
      <c r="U34" s="416">
        <v>0</v>
      </c>
      <c r="W34" s="430" t="s">
        <v>1688</v>
      </c>
      <c r="AB34" s="430" t="s">
        <v>1904</v>
      </c>
      <c r="AH34" s="250" t="s">
        <v>1840</v>
      </c>
      <c r="AI34" s="250" t="s">
        <v>1840</v>
      </c>
      <c r="AL34"/>
      <c r="AM34" s="460"/>
    </row>
    <row r="35" spans="1:39" hidden="1">
      <c r="B35" s="250">
        <v>210645</v>
      </c>
      <c r="C35" s="250">
        <v>81694</v>
      </c>
      <c r="D35" s="250">
        <v>122739</v>
      </c>
      <c r="E35" s="250" t="e">
        <v>#N/A</v>
      </c>
      <c r="F35" s="250" t="s">
        <v>1905</v>
      </c>
      <c r="G35" s="250" t="s">
        <v>1906</v>
      </c>
      <c r="H35" s="250" t="s">
        <v>1907</v>
      </c>
      <c r="I35" s="250" t="s">
        <v>1354</v>
      </c>
      <c r="J35" s="250"/>
      <c r="K35" s="415">
        <v>45809</v>
      </c>
      <c r="L35" s="436"/>
      <c r="M35" s="415">
        <v>44927</v>
      </c>
      <c r="N35" s="415">
        <v>44629</v>
      </c>
      <c r="O35" s="430" t="s">
        <v>1897</v>
      </c>
      <c r="P35" s="416">
        <v>5080000</v>
      </c>
      <c r="Q35" s="431">
        <v>2022</v>
      </c>
      <c r="R35" s="416">
        <v>5080000</v>
      </c>
      <c r="S35" s="416">
        <v>5080000</v>
      </c>
      <c r="U35" s="416">
        <v>0</v>
      </c>
      <c r="W35" s="430" t="s">
        <v>1568</v>
      </c>
      <c r="X35" s="430">
        <v>640127</v>
      </c>
      <c r="Y35" s="430" t="s">
        <v>1908</v>
      </c>
      <c r="Z35" s="430">
        <v>640126</v>
      </c>
      <c r="AA35" s="430" t="s">
        <v>1908</v>
      </c>
      <c r="AB35" s="430" t="s">
        <v>1909</v>
      </c>
      <c r="AC35" s="250" t="s">
        <v>1910</v>
      </c>
      <c r="AH35" s="250" t="s">
        <v>1840</v>
      </c>
      <c r="AI35" s="250" t="s">
        <v>1840</v>
      </c>
      <c r="AL35"/>
      <c r="AM35" s="460"/>
    </row>
    <row r="36" spans="1:39" hidden="1">
      <c r="B36" s="250">
        <v>210645</v>
      </c>
      <c r="C36" s="250">
        <v>81769</v>
      </c>
      <c r="D36" s="250">
        <v>122741</v>
      </c>
      <c r="E36" s="250" t="e">
        <v>#N/A</v>
      </c>
      <c r="F36" s="250" t="s">
        <v>1905</v>
      </c>
      <c r="G36" s="250" t="s">
        <v>1911</v>
      </c>
      <c r="H36" s="250" t="s">
        <v>1912</v>
      </c>
      <c r="I36" s="250" t="s">
        <v>1354</v>
      </c>
      <c r="J36" s="250"/>
      <c r="K36" s="415">
        <v>45809</v>
      </c>
      <c r="L36" s="436"/>
      <c r="M36" s="415">
        <v>44927</v>
      </c>
      <c r="N36" s="415">
        <v>44629</v>
      </c>
      <c r="O36" s="430" t="s">
        <v>1897</v>
      </c>
      <c r="P36" s="416">
        <v>7760000</v>
      </c>
      <c r="Q36" s="431">
        <v>2022</v>
      </c>
      <c r="R36" s="416">
        <v>7760000</v>
      </c>
      <c r="S36" s="416">
        <v>7760000</v>
      </c>
      <c r="U36" s="416">
        <v>0</v>
      </c>
      <c r="W36" s="430" t="s">
        <v>1568</v>
      </c>
      <c r="X36" s="430">
        <v>640338</v>
      </c>
      <c r="Y36" s="430" t="s">
        <v>1913</v>
      </c>
      <c r="Z36" s="430">
        <v>640397</v>
      </c>
      <c r="AA36" s="430" t="s">
        <v>1914</v>
      </c>
      <c r="AB36" s="430" t="s">
        <v>1915</v>
      </c>
      <c r="AH36" s="250" t="s">
        <v>1840</v>
      </c>
      <c r="AI36" s="250" t="s">
        <v>1840</v>
      </c>
      <c r="AL36"/>
      <c r="AM36" s="460"/>
    </row>
    <row r="37" spans="1:39" hidden="1">
      <c r="B37" s="250">
        <v>210586</v>
      </c>
      <c r="C37" s="250">
        <v>81617</v>
      </c>
      <c r="D37" s="250">
        <v>122753</v>
      </c>
      <c r="E37" s="250">
        <v>0</v>
      </c>
      <c r="F37" s="250" t="s">
        <v>1834</v>
      </c>
      <c r="G37" s="250" t="s">
        <v>1873</v>
      </c>
      <c r="H37" s="250" t="s">
        <v>1916</v>
      </c>
      <c r="I37" s="250" t="s">
        <v>1354</v>
      </c>
      <c r="J37" s="250"/>
      <c r="K37" s="415">
        <v>44927</v>
      </c>
      <c r="L37" s="436"/>
      <c r="M37" s="415">
        <v>44927</v>
      </c>
      <c r="N37" s="415">
        <v>44152</v>
      </c>
      <c r="O37" s="430" t="s">
        <v>1676</v>
      </c>
      <c r="P37" s="416">
        <v>1750000</v>
      </c>
      <c r="Q37" s="431">
        <v>2021</v>
      </c>
      <c r="R37" s="416">
        <v>1793750</v>
      </c>
      <c r="S37" s="416">
        <v>3330000</v>
      </c>
      <c r="U37" s="416">
        <v>0</v>
      </c>
      <c r="W37" s="430" t="s">
        <v>1591</v>
      </c>
      <c r="X37" s="430">
        <v>520814</v>
      </c>
      <c r="Y37" s="430" t="s">
        <v>1876</v>
      </c>
      <c r="Z37" s="430">
        <v>515802</v>
      </c>
      <c r="AA37" s="430" t="s">
        <v>1875</v>
      </c>
      <c r="AB37" s="430" t="s">
        <v>1917</v>
      </c>
      <c r="AE37" s="250">
        <v>5.07</v>
      </c>
      <c r="AH37" s="250" t="s">
        <v>1840</v>
      </c>
      <c r="AI37" s="250" t="s">
        <v>1840</v>
      </c>
      <c r="AL37"/>
      <c r="AM37" s="460"/>
    </row>
    <row r="38" spans="1:39" hidden="1">
      <c r="B38" s="250">
        <v>210589</v>
      </c>
      <c r="C38" s="250">
        <v>81617</v>
      </c>
      <c r="D38" s="250">
        <v>122755</v>
      </c>
      <c r="E38" s="250">
        <v>0</v>
      </c>
      <c r="F38" s="250" t="s">
        <v>1866</v>
      </c>
      <c r="G38" s="250" t="s">
        <v>1873</v>
      </c>
      <c r="H38" s="250" t="s">
        <v>1918</v>
      </c>
      <c r="I38" s="250" t="s">
        <v>1354</v>
      </c>
      <c r="J38" s="250"/>
      <c r="K38" s="415">
        <v>44927</v>
      </c>
      <c r="L38" s="436"/>
      <c r="M38" s="415">
        <v>44927</v>
      </c>
      <c r="N38" s="415">
        <v>44152</v>
      </c>
      <c r="O38" s="430" t="s">
        <v>1676</v>
      </c>
      <c r="P38" s="416">
        <v>6075003</v>
      </c>
      <c r="Q38" s="431">
        <v>2021</v>
      </c>
      <c r="R38" s="416">
        <v>6226878.0750000002</v>
      </c>
      <c r="S38" s="416">
        <v>1124593</v>
      </c>
      <c r="U38" s="416">
        <v>0</v>
      </c>
      <c r="W38" s="430" t="s">
        <v>1591</v>
      </c>
      <c r="X38" s="430">
        <v>515802</v>
      </c>
      <c r="Y38" s="430" t="s">
        <v>1875</v>
      </c>
      <c r="Z38" s="430">
        <v>520814</v>
      </c>
      <c r="AA38" s="430" t="s">
        <v>1876</v>
      </c>
      <c r="AB38" s="430" t="s">
        <v>1919</v>
      </c>
      <c r="AC38" s="250" t="s">
        <v>1920</v>
      </c>
      <c r="AH38" s="250" t="s">
        <v>1840</v>
      </c>
      <c r="AI38" s="250" t="s">
        <v>1840</v>
      </c>
      <c r="AL38"/>
      <c r="AM38" s="460"/>
    </row>
    <row r="39" spans="1:39" hidden="1">
      <c r="A39" s="450"/>
      <c r="C39" s="250">
        <v>81483</v>
      </c>
      <c r="D39" s="250">
        <v>112332</v>
      </c>
      <c r="E39" s="250" t="s">
        <v>1864</v>
      </c>
      <c r="F39" s="250" t="s">
        <v>1219</v>
      </c>
      <c r="G39" s="430" t="s">
        <v>1720</v>
      </c>
      <c r="H39" s="461" t="s">
        <v>1725</v>
      </c>
      <c r="I39" s="430" t="s">
        <v>1386</v>
      </c>
      <c r="K39" s="415">
        <v>45565</v>
      </c>
      <c r="L39" s="436">
        <v>45536</v>
      </c>
      <c r="O39" s="430" t="s">
        <v>1590</v>
      </c>
      <c r="S39" s="416">
        <v>9959548.7300000004</v>
      </c>
      <c r="U39" s="416">
        <v>0</v>
      </c>
      <c r="W39" s="430" t="s">
        <v>1591</v>
      </c>
      <c r="AB39" s="430" t="s">
        <v>1726</v>
      </c>
      <c r="AC39" s="437">
        <v>138</v>
      </c>
      <c r="AD39" s="437">
        <v>1.32</v>
      </c>
      <c r="AE39" s="437"/>
      <c r="AH39" s="250" t="s">
        <v>1840</v>
      </c>
      <c r="AI39" s="250" t="s">
        <v>1840</v>
      </c>
      <c r="AJ39" s="250" t="s">
        <v>1564</v>
      </c>
      <c r="AL39" t="s">
        <v>1865</v>
      </c>
      <c r="AM39" s="460" t="s">
        <v>2789</v>
      </c>
    </row>
    <row r="40" spans="1:39" hidden="1">
      <c r="B40" s="250">
        <v>210578</v>
      </c>
      <c r="C40" s="250">
        <v>81675</v>
      </c>
      <c r="D40" s="250">
        <v>122801</v>
      </c>
      <c r="E40" s="250">
        <v>0</v>
      </c>
      <c r="F40" s="250" t="s">
        <v>1881</v>
      </c>
      <c r="G40" s="250" t="s">
        <v>1882</v>
      </c>
      <c r="H40" s="250" t="s">
        <v>1921</v>
      </c>
      <c r="I40" s="250" t="s">
        <v>1354</v>
      </c>
      <c r="J40" s="250"/>
      <c r="K40" s="415">
        <v>44713</v>
      </c>
      <c r="L40" s="436"/>
      <c r="M40" s="415">
        <v>44562</v>
      </c>
      <c r="N40" s="415">
        <v>44152</v>
      </c>
      <c r="O40" s="430" t="s">
        <v>1676</v>
      </c>
      <c r="P40" s="416">
        <v>312000</v>
      </c>
      <c r="Q40" s="431">
        <v>2021</v>
      </c>
      <c r="R40" s="416">
        <v>319800</v>
      </c>
      <c r="S40" s="416">
        <v>312000</v>
      </c>
      <c r="U40" s="416">
        <v>0</v>
      </c>
      <c r="W40" s="430" t="s">
        <v>1568</v>
      </c>
      <c r="X40" s="430">
        <v>512650</v>
      </c>
      <c r="Y40" s="430" t="s">
        <v>1884</v>
      </c>
      <c r="AB40" s="430" t="s">
        <v>1922</v>
      </c>
      <c r="AC40" s="250" t="s">
        <v>1920</v>
      </c>
      <c r="AH40" s="250" t="s">
        <v>1840</v>
      </c>
      <c r="AI40" s="250" t="s">
        <v>1840</v>
      </c>
      <c r="AL40"/>
      <c r="AM40" s="460"/>
    </row>
    <row r="41" spans="1:39" hidden="1">
      <c r="B41" s="250">
        <v>210578</v>
      </c>
      <c r="C41" s="250">
        <v>81675</v>
      </c>
      <c r="D41" s="250">
        <v>122802</v>
      </c>
      <c r="E41" s="250">
        <v>0</v>
      </c>
      <c r="F41" s="250" t="s">
        <v>1881</v>
      </c>
      <c r="G41" s="250" t="s">
        <v>1882</v>
      </c>
      <c r="H41" s="250" t="s">
        <v>1923</v>
      </c>
      <c r="I41" s="250" t="s">
        <v>1354</v>
      </c>
      <c r="J41" s="250"/>
      <c r="K41" s="415">
        <v>44713</v>
      </c>
      <c r="L41" s="436"/>
      <c r="M41" s="415">
        <v>44562</v>
      </c>
      <c r="N41" s="415">
        <v>44152</v>
      </c>
      <c r="O41" s="430" t="s">
        <v>1676</v>
      </c>
      <c r="P41" s="416">
        <v>453000</v>
      </c>
      <c r="Q41" s="431">
        <v>2021</v>
      </c>
      <c r="R41" s="416">
        <v>464325</v>
      </c>
      <c r="S41" s="416">
        <v>453000</v>
      </c>
      <c r="U41" s="416">
        <v>0</v>
      </c>
      <c r="W41" s="430" t="s">
        <v>1568</v>
      </c>
      <c r="X41" s="430">
        <v>512656</v>
      </c>
      <c r="Y41" s="430" t="s">
        <v>1924</v>
      </c>
      <c r="AB41" s="430" t="s">
        <v>1925</v>
      </c>
      <c r="AC41" s="250">
        <v>161</v>
      </c>
      <c r="AH41" s="250" t="s">
        <v>1840</v>
      </c>
      <c r="AI41" s="250" t="s">
        <v>1840</v>
      </c>
      <c r="AL41"/>
      <c r="AM41" s="460"/>
    </row>
    <row r="42" spans="1:39" hidden="1">
      <c r="B42" s="250">
        <v>210628</v>
      </c>
      <c r="C42" s="250">
        <v>81717</v>
      </c>
      <c r="D42" s="250">
        <v>122823</v>
      </c>
      <c r="E42" s="250">
        <v>0</v>
      </c>
      <c r="F42" s="250" t="s">
        <v>1866</v>
      </c>
      <c r="G42" s="250" t="s">
        <v>1681</v>
      </c>
      <c r="H42" s="250" t="s">
        <v>1926</v>
      </c>
      <c r="I42" s="250" t="s">
        <v>1354</v>
      </c>
      <c r="J42" s="250"/>
      <c r="K42" s="415">
        <v>45017</v>
      </c>
      <c r="L42" s="436"/>
      <c r="M42" s="415">
        <v>44562</v>
      </c>
      <c r="N42" s="415">
        <v>44505</v>
      </c>
      <c r="O42" s="430" t="s">
        <v>1676</v>
      </c>
      <c r="P42" s="416">
        <v>11500000</v>
      </c>
      <c r="Q42" s="431">
        <v>2021</v>
      </c>
      <c r="R42" s="416">
        <v>11787500</v>
      </c>
      <c r="S42" s="416">
        <v>11500000</v>
      </c>
      <c r="U42" s="416">
        <v>0</v>
      </c>
      <c r="W42" s="430" t="s">
        <v>1568</v>
      </c>
      <c r="AB42" s="430" t="s">
        <v>1927</v>
      </c>
      <c r="AH42" s="250" t="s">
        <v>1840</v>
      </c>
      <c r="AI42" s="250" t="s">
        <v>1840</v>
      </c>
      <c r="AL42"/>
      <c r="AM42" s="460"/>
    </row>
    <row r="43" spans="1:39" hidden="1">
      <c r="B43" s="250">
        <v>210616</v>
      </c>
      <c r="C43" s="250">
        <v>81741</v>
      </c>
      <c r="D43" s="250">
        <v>122848</v>
      </c>
      <c r="E43" s="250">
        <v>0</v>
      </c>
      <c r="F43" s="250" t="s">
        <v>1866</v>
      </c>
      <c r="G43" s="250" t="s">
        <v>1928</v>
      </c>
      <c r="H43" s="250" t="s">
        <v>1929</v>
      </c>
      <c r="I43" s="250" t="s">
        <v>1354</v>
      </c>
      <c r="J43" s="250"/>
      <c r="K43" s="415">
        <v>45658</v>
      </c>
      <c r="L43" s="436"/>
      <c r="M43" s="415">
        <v>45658</v>
      </c>
      <c r="N43" s="415">
        <v>44351</v>
      </c>
      <c r="O43" s="430" t="s">
        <v>1676</v>
      </c>
      <c r="P43" s="416">
        <v>1843729</v>
      </c>
      <c r="Q43" s="431">
        <v>2021</v>
      </c>
      <c r="R43" s="416">
        <v>1889822.2250000001</v>
      </c>
      <c r="S43" s="416">
        <v>1843729</v>
      </c>
      <c r="U43" s="416">
        <v>0</v>
      </c>
      <c r="W43" s="430" t="s">
        <v>1591</v>
      </c>
      <c r="X43" s="430">
        <v>514801</v>
      </c>
      <c r="Y43" s="430" t="s">
        <v>1930</v>
      </c>
      <c r="AB43" s="430" t="s">
        <v>1931</v>
      </c>
      <c r="AC43" s="250">
        <v>345</v>
      </c>
      <c r="AH43" s="250" t="s">
        <v>1840</v>
      </c>
      <c r="AI43" s="250" t="s">
        <v>1840</v>
      </c>
      <c r="AL43"/>
      <c r="AM43" s="460"/>
    </row>
    <row r="44" spans="1:39" hidden="1">
      <c r="B44" s="250">
        <v>210616</v>
      </c>
      <c r="C44" s="250">
        <v>81741</v>
      </c>
      <c r="D44" s="250">
        <v>122849</v>
      </c>
      <c r="E44" s="250">
        <v>0</v>
      </c>
      <c r="F44" s="250" t="s">
        <v>1866</v>
      </c>
      <c r="G44" s="250" t="s">
        <v>1928</v>
      </c>
      <c r="H44" s="250" t="s">
        <v>1932</v>
      </c>
      <c r="I44" s="250" t="s">
        <v>1354</v>
      </c>
      <c r="J44" s="250"/>
      <c r="K44" s="415">
        <v>45658</v>
      </c>
      <c r="L44" s="436"/>
      <c r="M44" s="415">
        <v>45658</v>
      </c>
      <c r="N44" s="415">
        <v>44351</v>
      </c>
      <c r="O44" s="430" t="s">
        <v>1676</v>
      </c>
      <c r="P44" s="416">
        <v>30707951</v>
      </c>
      <c r="Q44" s="431">
        <v>2021</v>
      </c>
      <c r="R44" s="416">
        <v>31475649.774999999</v>
      </c>
      <c r="S44" s="416">
        <v>30707951</v>
      </c>
      <c r="U44" s="416">
        <v>0</v>
      </c>
      <c r="W44" s="430" t="s">
        <v>1591</v>
      </c>
      <c r="AB44" s="430" t="s">
        <v>1933</v>
      </c>
      <c r="AC44" s="250">
        <v>345</v>
      </c>
      <c r="AH44" s="250" t="s">
        <v>1840</v>
      </c>
      <c r="AI44" s="250" t="s">
        <v>1840</v>
      </c>
      <c r="AL44"/>
      <c r="AM44" s="460"/>
    </row>
    <row r="45" spans="1:39" hidden="1">
      <c r="B45" s="250">
        <v>210616</v>
      </c>
      <c r="C45" s="250">
        <v>81741</v>
      </c>
      <c r="D45" s="250">
        <v>122850</v>
      </c>
      <c r="E45" s="250">
        <v>0</v>
      </c>
      <c r="F45" s="250" t="s">
        <v>1866</v>
      </c>
      <c r="G45" s="250" t="s">
        <v>1928</v>
      </c>
      <c r="H45" s="250" t="s">
        <v>1934</v>
      </c>
      <c r="I45" s="250" t="s">
        <v>1354</v>
      </c>
      <c r="J45" s="250"/>
      <c r="K45" s="415">
        <v>45658</v>
      </c>
      <c r="L45" s="436"/>
      <c r="M45" s="415">
        <v>45658</v>
      </c>
      <c r="N45" s="415">
        <v>44351</v>
      </c>
      <c r="O45" s="430" t="s">
        <v>1676</v>
      </c>
      <c r="P45" s="416">
        <v>5003830</v>
      </c>
      <c r="Q45" s="431">
        <v>2021</v>
      </c>
      <c r="R45" s="416">
        <v>5128925.75</v>
      </c>
      <c r="S45" s="416">
        <v>5003830</v>
      </c>
      <c r="U45" s="416">
        <v>0</v>
      </c>
      <c r="W45" s="430" t="s">
        <v>1591</v>
      </c>
      <c r="Z45" s="430">
        <v>514929</v>
      </c>
      <c r="AA45" s="430" t="s">
        <v>1935</v>
      </c>
      <c r="AB45" s="430" t="s">
        <v>1936</v>
      </c>
      <c r="AC45" s="250" t="s">
        <v>1937</v>
      </c>
      <c r="AH45" s="250" t="s">
        <v>1840</v>
      </c>
      <c r="AI45" s="250" t="s">
        <v>1840</v>
      </c>
      <c r="AL45"/>
      <c r="AM45" s="460"/>
    </row>
    <row r="46" spans="1:39" hidden="1">
      <c r="B46" s="250">
        <v>210616</v>
      </c>
      <c r="C46" s="250">
        <v>81741</v>
      </c>
      <c r="D46" s="250">
        <v>122851</v>
      </c>
      <c r="E46" s="250">
        <v>0</v>
      </c>
      <c r="F46" s="250" t="s">
        <v>1866</v>
      </c>
      <c r="G46" s="250" t="s">
        <v>1928</v>
      </c>
      <c r="H46" s="250" t="s">
        <v>1938</v>
      </c>
      <c r="I46" s="250" t="s">
        <v>1354</v>
      </c>
      <c r="J46" s="250"/>
      <c r="K46" s="415">
        <v>45658</v>
      </c>
      <c r="L46" s="436"/>
      <c r="M46" s="415">
        <v>45658</v>
      </c>
      <c r="N46" s="415">
        <v>44351</v>
      </c>
      <c r="O46" s="430" t="s">
        <v>1676</v>
      </c>
      <c r="P46" s="416">
        <v>4885649</v>
      </c>
      <c r="Q46" s="431">
        <v>2021</v>
      </c>
      <c r="R46" s="416">
        <v>5007790.2249999996</v>
      </c>
      <c r="S46" s="416">
        <v>4885649</v>
      </c>
      <c r="U46" s="416">
        <v>0</v>
      </c>
      <c r="W46" s="430" t="s">
        <v>1591</v>
      </c>
      <c r="Z46" s="430">
        <v>514929</v>
      </c>
      <c r="AA46" s="430" t="s">
        <v>1935</v>
      </c>
      <c r="AB46" s="430" t="s">
        <v>1936</v>
      </c>
      <c r="AC46" s="250" t="s">
        <v>1937</v>
      </c>
      <c r="AH46" s="250" t="s">
        <v>1840</v>
      </c>
      <c r="AI46" s="250" t="s">
        <v>1840</v>
      </c>
      <c r="AL46"/>
      <c r="AM46" s="460"/>
    </row>
    <row r="47" spans="1:39" hidden="1">
      <c r="B47" s="250">
        <v>210616</v>
      </c>
      <c r="C47" s="250">
        <v>81741</v>
      </c>
      <c r="D47" s="250">
        <v>122858</v>
      </c>
      <c r="E47" s="250">
        <v>0</v>
      </c>
      <c r="F47" s="250" t="s">
        <v>1866</v>
      </c>
      <c r="G47" s="250" t="s">
        <v>1928</v>
      </c>
      <c r="H47" s="250" t="s">
        <v>1939</v>
      </c>
      <c r="I47" s="250" t="s">
        <v>1354</v>
      </c>
      <c r="J47" s="250"/>
      <c r="K47" s="415">
        <v>45658</v>
      </c>
      <c r="L47" s="436"/>
      <c r="M47" s="415">
        <v>45658</v>
      </c>
      <c r="N47" s="415">
        <v>44351</v>
      </c>
      <c r="O47" s="430" t="s">
        <v>1676</v>
      </c>
      <c r="P47" s="416">
        <v>2541200</v>
      </c>
      <c r="Q47" s="431">
        <v>2021</v>
      </c>
      <c r="R47" s="416">
        <v>2604730</v>
      </c>
      <c r="S47" s="416">
        <v>2541200</v>
      </c>
      <c r="U47" s="416">
        <v>0</v>
      </c>
      <c r="W47" s="430" t="s">
        <v>1591</v>
      </c>
      <c r="X47" s="430">
        <v>514901</v>
      </c>
      <c r="Y47" s="430" t="s">
        <v>1940</v>
      </c>
      <c r="Z47" s="430">
        <v>514934</v>
      </c>
      <c r="AA47" s="430" t="s">
        <v>1941</v>
      </c>
      <c r="AB47" s="430" t="s">
        <v>1942</v>
      </c>
      <c r="AH47" s="250" t="s">
        <v>1840</v>
      </c>
      <c r="AI47" s="250" t="s">
        <v>1840</v>
      </c>
      <c r="AL47"/>
      <c r="AM47" s="460"/>
    </row>
    <row r="48" spans="1:39" hidden="1">
      <c r="B48" s="250">
        <v>210656</v>
      </c>
      <c r="C48" s="250">
        <v>81741</v>
      </c>
      <c r="D48" s="250">
        <v>122863</v>
      </c>
      <c r="E48" s="250">
        <v>0</v>
      </c>
      <c r="F48" s="250" t="s">
        <v>1866</v>
      </c>
      <c r="G48" s="250" t="s">
        <v>1928</v>
      </c>
      <c r="H48" s="250" t="s">
        <v>1943</v>
      </c>
      <c r="I48" s="250" t="s">
        <v>1354</v>
      </c>
      <c r="J48" s="250"/>
      <c r="K48" s="415">
        <v>45658</v>
      </c>
      <c r="L48" s="436"/>
      <c r="M48" s="415">
        <v>45658</v>
      </c>
      <c r="N48" s="415">
        <v>44631</v>
      </c>
      <c r="O48" s="430" t="s">
        <v>1897</v>
      </c>
      <c r="P48" s="416">
        <v>65000</v>
      </c>
      <c r="Q48" s="431">
        <v>2021</v>
      </c>
      <c r="R48" s="416">
        <v>66625</v>
      </c>
      <c r="S48" s="416">
        <v>65000</v>
      </c>
      <c r="U48" s="416">
        <v>0</v>
      </c>
      <c r="W48" s="430" t="s">
        <v>1591</v>
      </c>
      <c r="X48" s="430">
        <v>514946</v>
      </c>
      <c r="Y48" s="430" t="s">
        <v>1944</v>
      </c>
      <c r="AB48" s="430" t="s">
        <v>1945</v>
      </c>
      <c r="AH48" s="250" t="s">
        <v>1840</v>
      </c>
      <c r="AI48" s="250" t="s">
        <v>1840</v>
      </c>
      <c r="AL48"/>
      <c r="AM48" s="460"/>
    </row>
    <row r="49" spans="2:39" hidden="1">
      <c r="B49" s="250">
        <v>210586</v>
      </c>
      <c r="C49" s="250">
        <v>81679</v>
      </c>
      <c r="D49" s="250">
        <v>122865</v>
      </c>
      <c r="E49" s="250">
        <v>0</v>
      </c>
      <c r="F49" s="250" t="s">
        <v>1834</v>
      </c>
      <c r="G49" s="250" t="s">
        <v>1889</v>
      </c>
      <c r="H49" s="250" t="s">
        <v>1946</v>
      </c>
      <c r="I49" s="250" t="s">
        <v>1354</v>
      </c>
      <c r="J49" s="250"/>
      <c r="K49" s="415">
        <v>44652</v>
      </c>
      <c r="L49" s="436"/>
      <c r="M49" s="415">
        <v>44562</v>
      </c>
      <c r="N49" s="415">
        <v>44152</v>
      </c>
      <c r="O49" s="430" t="s">
        <v>1676</v>
      </c>
      <c r="P49" s="416">
        <v>202500</v>
      </c>
      <c r="Q49" s="431">
        <v>2021</v>
      </c>
      <c r="R49" s="416">
        <v>207562.5</v>
      </c>
      <c r="S49" s="416">
        <v>202500</v>
      </c>
      <c r="U49" s="416">
        <v>0</v>
      </c>
      <c r="W49" s="430" t="s">
        <v>1568</v>
      </c>
      <c r="X49" s="430">
        <v>520999</v>
      </c>
      <c r="Y49" s="430" t="s">
        <v>1947</v>
      </c>
      <c r="AB49" s="430" t="s">
        <v>1948</v>
      </c>
      <c r="AH49" s="250" t="s">
        <v>1840</v>
      </c>
      <c r="AI49" s="250" t="s">
        <v>1840</v>
      </c>
      <c r="AL49"/>
      <c r="AM49" s="460"/>
    </row>
    <row r="50" spans="2:39" hidden="1">
      <c r="B50" s="250">
        <v>210586</v>
      </c>
      <c r="C50" s="250">
        <v>81679</v>
      </c>
      <c r="D50" s="250">
        <v>122866</v>
      </c>
      <c r="E50" s="250">
        <v>0</v>
      </c>
      <c r="F50" s="250" t="s">
        <v>1834</v>
      </c>
      <c r="G50" s="250" t="s">
        <v>1889</v>
      </c>
      <c r="H50" s="250" t="s">
        <v>1949</v>
      </c>
      <c r="I50" s="250" t="s">
        <v>1354</v>
      </c>
      <c r="J50" s="250"/>
      <c r="K50" s="415">
        <v>44652</v>
      </c>
      <c r="L50" s="436"/>
      <c r="M50" s="415">
        <v>44562</v>
      </c>
      <c r="N50" s="415">
        <v>44152</v>
      </c>
      <c r="O50" s="430" t="s">
        <v>1676</v>
      </c>
      <c r="P50" s="416">
        <v>405000</v>
      </c>
      <c r="Q50" s="431">
        <v>2021</v>
      </c>
      <c r="R50" s="416">
        <v>415125</v>
      </c>
      <c r="S50" s="416">
        <v>405000</v>
      </c>
      <c r="U50" s="416">
        <v>0</v>
      </c>
      <c r="W50" s="430" t="s">
        <v>1568</v>
      </c>
      <c r="X50" s="430">
        <v>520999</v>
      </c>
      <c r="Y50" s="430" t="s">
        <v>1947</v>
      </c>
      <c r="AB50" s="430" t="s">
        <v>1950</v>
      </c>
      <c r="AH50" s="250" t="s">
        <v>1840</v>
      </c>
      <c r="AI50" s="250" t="s">
        <v>1840</v>
      </c>
      <c r="AL50"/>
      <c r="AM50" s="460"/>
    </row>
    <row r="51" spans="2:39" hidden="1">
      <c r="B51" s="250">
        <v>210670</v>
      </c>
      <c r="C51" s="250">
        <v>81741</v>
      </c>
      <c r="D51" s="250">
        <v>133085</v>
      </c>
      <c r="E51" s="250" t="e">
        <v>#N/A</v>
      </c>
      <c r="F51" s="250" t="s">
        <v>1878</v>
      </c>
      <c r="G51" s="250" t="s">
        <v>1928</v>
      </c>
      <c r="H51" s="250" t="s">
        <v>1951</v>
      </c>
      <c r="I51" s="250" t="s">
        <v>1354</v>
      </c>
      <c r="J51" s="250"/>
      <c r="K51" s="420"/>
      <c r="L51" s="436"/>
      <c r="M51" s="415">
        <v>45658</v>
      </c>
      <c r="N51" s="415">
        <v>44679</v>
      </c>
      <c r="O51" s="430" t="s">
        <v>1676</v>
      </c>
      <c r="S51" s="416">
        <v>57512100</v>
      </c>
      <c r="U51" s="416">
        <v>0</v>
      </c>
      <c r="W51" s="430" t="s">
        <v>1591</v>
      </c>
      <c r="AB51" s="430" t="s">
        <v>1952</v>
      </c>
      <c r="AH51" s="250" t="s">
        <v>1840</v>
      </c>
      <c r="AI51" s="250" t="s">
        <v>1840</v>
      </c>
      <c r="AL51"/>
      <c r="AM51" s="460"/>
    </row>
    <row r="52" spans="2:39" hidden="1">
      <c r="B52" s="250">
        <v>210670</v>
      </c>
      <c r="C52" s="250">
        <v>81741</v>
      </c>
      <c r="D52" s="250">
        <v>133106</v>
      </c>
      <c r="E52" s="250" t="e">
        <v>#N/A</v>
      </c>
      <c r="F52" s="250" t="s">
        <v>1878</v>
      </c>
      <c r="G52" s="250" t="s">
        <v>1928</v>
      </c>
      <c r="H52" s="250" t="s">
        <v>1953</v>
      </c>
      <c r="I52" s="250" t="s">
        <v>1354</v>
      </c>
      <c r="J52" s="250"/>
      <c r="K52" s="420"/>
      <c r="L52" s="436"/>
      <c r="M52" s="415">
        <v>45658</v>
      </c>
      <c r="N52" s="415">
        <v>44679</v>
      </c>
      <c r="O52" s="430" t="s">
        <v>1676</v>
      </c>
      <c r="S52" s="416">
        <v>23400139</v>
      </c>
      <c r="U52" s="416">
        <v>0</v>
      </c>
      <c r="W52" s="430" t="s">
        <v>1591</v>
      </c>
      <c r="AB52" s="430" t="s">
        <v>1954</v>
      </c>
      <c r="AH52" s="250" t="s">
        <v>1840</v>
      </c>
      <c r="AI52" s="250" t="s">
        <v>1840</v>
      </c>
      <c r="AL52"/>
      <c r="AM52" s="460"/>
    </row>
    <row r="53" spans="2:39" hidden="1">
      <c r="B53" s="250">
        <v>210616</v>
      </c>
      <c r="C53" s="250">
        <v>81741</v>
      </c>
      <c r="D53" s="250">
        <v>143176</v>
      </c>
      <c r="E53" s="250">
        <v>0</v>
      </c>
      <c r="F53" s="250" t="s">
        <v>1866</v>
      </c>
      <c r="G53" s="250" t="s">
        <v>1928</v>
      </c>
      <c r="H53" s="250" t="s">
        <v>1955</v>
      </c>
      <c r="I53" s="250" t="s">
        <v>1354</v>
      </c>
      <c r="J53" s="250"/>
      <c r="K53" s="415">
        <v>45658</v>
      </c>
      <c r="L53" s="436"/>
      <c r="M53" s="415">
        <v>45658</v>
      </c>
      <c r="N53" s="415">
        <v>44351</v>
      </c>
      <c r="O53" s="430" t="s">
        <v>1676</v>
      </c>
      <c r="P53" s="416">
        <v>6484533</v>
      </c>
      <c r="Q53" s="431">
        <v>2021</v>
      </c>
      <c r="R53" s="416">
        <v>6646646.3250000002</v>
      </c>
      <c r="S53" s="416">
        <v>6484533</v>
      </c>
      <c r="W53" s="430" t="s">
        <v>1591</v>
      </c>
      <c r="AB53" s="430" t="s">
        <v>1956</v>
      </c>
      <c r="AH53" s="250" t="s">
        <v>1840</v>
      </c>
      <c r="AI53" s="250" t="s">
        <v>1840</v>
      </c>
      <c r="AL53"/>
      <c r="AM53" s="460"/>
    </row>
    <row r="54" spans="2:39" hidden="1">
      <c r="C54" s="250">
        <v>81489</v>
      </c>
      <c r="D54" s="250">
        <v>112333</v>
      </c>
      <c r="E54" s="250" t="s">
        <v>2735</v>
      </c>
      <c r="F54" s="250" t="s">
        <v>1219</v>
      </c>
      <c r="G54" s="430" t="s">
        <v>1727</v>
      </c>
      <c r="H54" s="461" t="s">
        <v>1728</v>
      </c>
      <c r="I54" s="430" t="s">
        <v>1386</v>
      </c>
      <c r="K54" s="415"/>
      <c r="L54" s="436">
        <v>45230</v>
      </c>
      <c r="O54" s="430" t="s">
        <v>1590</v>
      </c>
      <c r="S54" s="416">
        <v>1704279</v>
      </c>
      <c r="T54" s="451">
        <v>1934406</v>
      </c>
      <c r="U54" s="416">
        <v>0</v>
      </c>
      <c r="W54" s="430" t="s">
        <v>1591</v>
      </c>
      <c r="AB54" s="430" t="s">
        <v>1747</v>
      </c>
      <c r="AC54" s="437">
        <v>345</v>
      </c>
      <c r="AD54" s="437">
        <v>0.18</v>
      </c>
      <c r="AE54" s="437"/>
      <c r="AH54" s="250" t="s">
        <v>1840</v>
      </c>
      <c r="AI54" s="250" t="s">
        <v>1840</v>
      </c>
      <c r="AJ54" s="250" t="s">
        <v>1564</v>
      </c>
      <c r="AK54" s="434" t="s">
        <v>1957</v>
      </c>
      <c r="AL54" t="s">
        <v>2790</v>
      </c>
      <c r="AM54" s="460" t="s">
        <v>2791</v>
      </c>
    </row>
    <row r="55" spans="2:39" hidden="1">
      <c r="B55" s="250">
        <v>210645</v>
      </c>
      <c r="C55" s="250">
        <v>81769</v>
      </c>
      <c r="D55" s="250">
        <v>143599</v>
      </c>
      <c r="E55" s="250" t="e">
        <v>#N/A</v>
      </c>
      <c r="F55" s="250" t="s">
        <v>1905</v>
      </c>
      <c r="G55" s="250" t="s">
        <v>1911</v>
      </c>
      <c r="H55" s="250" t="s">
        <v>1959</v>
      </c>
      <c r="I55" s="250" t="s">
        <v>1354</v>
      </c>
      <c r="J55" s="250"/>
      <c r="K55" s="415">
        <v>45809</v>
      </c>
      <c r="L55" s="436"/>
      <c r="M55" s="415">
        <v>44927</v>
      </c>
      <c r="N55" s="415">
        <v>44629</v>
      </c>
      <c r="O55" s="430" t="s">
        <v>1897</v>
      </c>
      <c r="P55" s="416">
        <v>1194000</v>
      </c>
      <c r="Q55" s="431">
        <v>2022</v>
      </c>
      <c r="R55" s="416">
        <v>1194000</v>
      </c>
      <c r="S55" s="416">
        <v>1194000</v>
      </c>
      <c r="W55" s="430" t="s">
        <v>1568</v>
      </c>
      <c r="AB55" s="430" t="s">
        <v>1960</v>
      </c>
      <c r="AC55" s="250">
        <v>115</v>
      </c>
      <c r="AH55" s="250" t="s">
        <v>1840</v>
      </c>
      <c r="AI55" s="250" t="s">
        <v>1840</v>
      </c>
      <c r="AL55"/>
      <c r="AM55" s="460"/>
    </row>
    <row r="56" spans="2:39" hidden="1">
      <c r="B56" s="250">
        <v>210645</v>
      </c>
      <c r="C56" s="250">
        <v>81769</v>
      </c>
      <c r="D56" s="250">
        <v>143600</v>
      </c>
      <c r="E56" s="250" t="e">
        <v>#N/A</v>
      </c>
      <c r="F56" s="250" t="s">
        <v>1905</v>
      </c>
      <c r="G56" s="250" t="s">
        <v>1911</v>
      </c>
      <c r="H56" s="250" t="s">
        <v>1961</v>
      </c>
      <c r="I56" s="250" t="s">
        <v>1354</v>
      </c>
      <c r="J56" s="250"/>
      <c r="K56" s="415">
        <v>45809</v>
      </c>
      <c r="L56" s="436"/>
      <c r="M56" s="415">
        <v>44927</v>
      </c>
      <c r="N56" s="415">
        <v>44629</v>
      </c>
      <c r="O56" s="430" t="s">
        <v>1897</v>
      </c>
      <c r="P56" s="416">
        <v>1129000</v>
      </c>
      <c r="Q56" s="431">
        <v>2022</v>
      </c>
      <c r="R56" s="416">
        <v>1129000</v>
      </c>
      <c r="S56" s="416">
        <v>1129000</v>
      </c>
      <c r="W56" s="430" t="s">
        <v>1568</v>
      </c>
      <c r="AB56" s="430" t="s">
        <v>1962</v>
      </c>
      <c r="AC56" s="250">
        <v>115</v>
      </c>
      <c r="AH56" s="250" t="s">
        <v>1840</v>
      </c>
      <c r="AI56" s="250" t="s">
        <v>1840</v>
      </c>
      <c r="AL56"/>
      <c r="AM56" s="460"/>
    </row>
    <row r="57" spans="2:39" hidden="1">
      <c r="B57" s="250">
        <v>210648</v>
      </c>
      <c r="C57" s="250">
        <v>81691</v>
      </c>
      <c r="D57" s="250">
        <v>143613</v>
      </c>
      <c r="E57" s="250" t="e">
        <v>#N/A</v>
      </c>
      <c r="F57" s="250" t="s">
        <v>1899</v>
      </c>
      <c r="G57" s="250" t="s">
        <v>1895</v>
      </c>
      <c r="H57" s="250" t="s">
        <v>1963</v>
      </c>
      <c r="I57" s="250" t="s">
        <v>1354</v>
      </c>
      <c r="J57" s="250"/>
      <c r="K57" s="415">
        <v>45658</v>
      </c>
      <c r="L57" s="436"/>
      <c r="M57" s="415">
        <v>45658</v>
      </c>
      <c r="N57" s="415">
        <v>44631</v>
      </c>
      <c r="O57" s="430" t="s">
        <v>1897</v>
      </c>
      <c r="P57" s="416">
        <v>1744800</v>
      </c>
      <c r="Q57" s="431">
        <v>2022</v>
      </c>
      <c r="R57" s="416">
        <v>1744800</v>
      </c>
      <c r="S57" s="416">
        <v>1744800</v>
      </c>
      <c r="W57" s="430" t="s">
        <v>1591</v>
      </c>
      <c r="AB57" s="430" t="s">
        <v>1964</v>
      </c>
      <c r="AC57" s="250">
        <v>230</v>
      </c>
      <c r="AH57" s="250" t="s">
        <v>1840</v>
      </c>
      <c r="AI57" s="250" t="s">
        <v>1840</v>
      </c>
      <c r="AL57"/>
      <c r="AM57" s="460"/>
    </row>
    <row r="58" spans="2:39" hidden="1">
      <c r="B58" s="250">
        <v>210648</v>
      </c>
      <c r="C58" s="250">
        <v>81691</v>
      </c>
      <c r="D58" s="250">
        <v>143614</v>
      </c>
      <c r="E58" s="250" t="e">
        <v>#N/A</v>
      </c>
      <c r="F58" s="250" t="s">
        <v>1899</v>
      </c>
      <c r="G58" s="250" t="s">
        <v>1895</v>
      </c>
      <c r="H58" s="250" t="s">
        <v>1965</v>
      </c>
      <c r="I58" s="250" t="s">
        <v>1354</v>
      </c>
      <c r="J58" s="250"/>
      <c r="K58" s="415">
        <v>45658</v>
      </c>
      <c r="L58" s="436"/>
      <c r="M58" s="415">
        <v>45658</v>
      </c>
      <c r="N58" s="415">
        <v>44631</v>
      </c>
      <c r="O58" s="430" t="s">
        <v>1897</v>
      </c>
      <c r="P58" s="416">
        <v>5845900</v>
      </c>
      <c r="Q58" s="431">
        <v>2022</v>
      </c>
      <c r="R58" s="416">
        <v>5845900</v>
      </c>
      <c r="S58" s="416">
        <v>5845900</v>
      </c>
      <c r="W58" s="430" t="s">
        <v>1591</v>
      </c>
      <c r="AB58" s="430" t="s">
        <v>1966</v>
      </c>
      <c r="AC58" s="250">
        <v>230</v>
      </c>
      <c r="AH58" s="250" t="s">
        <v>1840</v>
      </c>
      <c r="AI58" s="250" t="s">
        <v>1840</v>
      </c>
      <c r="AL58"/>
      <c r="AM58" s="460"/>
    </row>
    <row r="59" spans="2:39" hidden="1">
      <c r="B59" s="250">
        <v>210656</v>
      </c>
      <c r="C59" s="250">
        <v>92184</v>
      </c>
      <c r="D59" s="250">
        <v>143786</v>
      </c>
      <c r="E59" s="250" t="e">
        <v>#N/A</v>
      </c>
      <c r="F59" s="250" t="s">
        <v>1866</v>
      </c>
      <c r="G59" s="250" t="s">
        <v>1967</v>
      </c>
      <c r="H59" s="250" t="s">
        <v>1968</v>
      </c>
      <c r="I59" s="250" t="s">
        <v>1354</v>
      </c>
      <c r="J59" s="250"/>
      <c r="K59" s="420"/>
      <c r="L59" s="436"/>
      <c r="M59" s="415">
        <v>44927</v>
      </c>
      <c r="N59" s="415">
        <v>44631</v>
      </c>
      <c r="O59" s="430" t="s">
        <v>1897</v>
      </c>
      <c r="P59" s="416">
        <v>168228</v>
      </c>
      <c r="Q59" s="431">
        <v>2022</v>
      </c>
      <c r="R59" s="416">
        <v>168228</v>
      </c>
      <c r="S59" s="416">
        <v>168228</v>
      </c>
      <c r="U59" s="416">
        <v>0</v>
      </c>
      <c r="W59" s="430" t="s">
        <v>1591</v>
      </c>
      <c r="AB59" s="430" t="s">
        <v>1969</v>
      </c>
      <c r="AC59" s="250">
        <v>69</v>
      </c>
      <c r="AH59" s="250" t="s">
        <v>1840</v>
      </c>
      <c r="AI59" s="250" t="s">
        <v>1840</v>
      </c>
      <c r="AL59"/>
      <c r="AM59" s="460"/>
    </row>
    <row r="60" spans="2:39" hidden="1">
      <c r="B60" s="250">
        <v>210644</v>
      </c>
      <c r="C60" s="250">
        <v>92238</v>
      </c>
      <c r="D60" s="250">
        <v>144142</v>
      </c>
      <c r="E60" s="250" t="e">
        <v>#N/A</v>
      </c>
      <c r="F60" s="250" t="s">
        <v>1970</v>
      </c>
      <c r="G60" s="250" t="s">
        <v>1971</v>
      </c>
      <c r="H60" s="250" t="s">
        <v>1972</v>
      </c>
      <c r="I60" s="250" t="s">
        <v>1354</v>
      </c>
      <c r="J60" s="250"/>
      <c r="K60" s="415">
        <v>45273</v>
      </c>
      <c r="L60" s="436"/>
      <c r="M60" s="415">
        <v>44927</v>
      </c>
      <c r="N60" s="415">
        <v>44631</v>
      </c>
      <c r="O60" s="430" t="s">
        <v>1897</v>
      </c>
      <c r="S60" s="416">
        <v>380321</v>
      </c>
      <c r="W60" s="430" t="s">
        <v>1568</v>
      </c>
      <c r="AB60" s="430" t="s">
        <v>1973</v>
      </c>
      <c r="AH60" s="250" t="s">
        <v>1840</v>
      </c>
      <c r="AI60" s="250" t="s">
        <v>1840</v>
      </c>
      <c r="AL60"/>
      <c r="AM60" s="460"/>
    </row>
    <row r="61" spans="2:39" hidden="1">
      <c r="B61" s="250">
        <v>210645</v>
      </c>
      <c r="C61" s="250">
        <v>92238</v>
      </c>
      <c r="D61" s="250">
        <v>144143</v>
      </c>
      <c r="E61" s="250" t="e">
        <v>#N/A</v>
      </c>
      <c r="F61" s="250" t="s">
        <v>1905</v>
      </c>
      <c r="G61" s="250" t="s">
        <v>1971</v>
      </c>
      <c r="H61" s="250" t="s">
        <v>1974</v>
      </c>
      <c r="I61" s="250" t="s">
        <v>1354</v>
      </c>
      <c r="J61" s="250"/>
      <c r="K61" s="415">
        <v>45291</v>
      </c>
      <c r="L61" s="436"/>
      <c r="M61" s="415">
        <v>44927</v>
      </c>
      <c r="N61" s="415">
        <v>44629</v>
      </c>
      <c r="O61" s="430" t="s">
        <v>1897</v>
      </c>
      <c r="P61" s="416">
        <v>281000</v>
      </c>
      <c r="Q61" s="431">
        <v>2022</v>
      </c>
      <c r="R61" s="416">
        <v>281000</v>
      </c>
      <c r="S61" s="416">
        <v>281000</v>
      </c>
      <c r="W61" s="430" t="s">
        <v>1568</v>
      </c>
      <c r="AB61" s="430" t="s">
        <v>1973</v>
      </c>
      <c r="AH61" s="250" t="s">
        <v>1840</v>
      </c>
      <c r="AI61" s="250" t="s">
        <v>1840</v>
      </c>
      <c r="AL61"/>
      <c r="AM61" s="460"/>
    </row>
    <row r="62" spans="2:39" hidden="1">
      <c r="C62" s="250">
        <v>30959</v>
      </c>
      <c r="D62" s="250">
        <v>51338</v>
      </c>
      <c r="E62" s="250">
        <v>0</v>
      </c>
      <c r="F62" s="250" t="s">
        <v>1869</v>
      </c>
      <c r="G62" s="250" t="s">
        <v>1975</v>
      </c>
      <c r="H62" s="250" t="s">
        <v>1976</v>
      </c>
      <c r="I62" s="250" t="s">
        <v>1386</v>
      </c>
      <c r="J62" s="250"/>
      <c r="K62" s="415">
        <v>44385</v>
      </c>
      <c r="L62" s="436"/>
      <c r="O62" s="430" t="s">
        <v>1590</v>
      </c>
      <c r="S62" s="416">
        <v>2098946</v>
      </c>
      <c r="U62" s="416">
        <v>0</v>
      </c>
      <c r="W62" s="430" t="s">
        <v>1584</v>
      </c>
      <c r="AB62" s="430" t="s">
        <v>1977</v>
      </c>
      <c r="AH62" s="250" t="s">
        <v>1840</v>
      </c>
      <c r="AI62" s="250" t="s">
        <v>1840</v>
      </c>
      <c r="AL62"/>
      <c r="AM62" s="460"/>
    </row>
    <row r="63" spans="2:39" hidden="1">
      <c r="C63" s="250">
        <v>30959</v>
      </c>
      <c r="D63" s="250">
        <v>51360</v>
      </c>
      <c r="E63" s="250">
        <v>0</v>
      </c>
      <c r="F63" s="250" t="s">
        <v>1869</v>
      </c>
      <c r="G63" s="250" t="s">
        <v>1975</v>
      </c>
      <c r="H63" s="250" t="s">
        <v>1978</v>
      </c>
      <c r="I63" s="250" t="s">
        <v>1386</v>
      </c>
      <c r="J63" s="250"/>
      <c r="K63" s="415">
        <v>44405</v>
      </c>
      <c r="L63" s="436"/>
      <c r="O63" s="430" t="s">
        <v>1590</v>
      </c>
      <c r="S63" s="416">
        <v>1674997</v>
      </c>
      <c r="U63" s="416">
        <v>0</v>
      </c>
      <c r="W63" s="430" t="s">
        <v>1584</v>
      </c>
      <c r="AB63" s="430" t="s">
        <v>1979</v>
      </c>
      <c r="AH63" s="250" t="s">
        <v>1840</v>
      </c>
      <c r="AI63" s="250" t="s">
        <v>1840</v>
      </c>
      <c r="AL63"/>
      <c r="AM63" s="460"/>
    </row>
    <row r="64" spans="2:39" hidden="1">
      <c r="C64" s="250">
        <v>51239</v>
      </c>
      <c r="D64" s="250">
        <v>71933</v>
      </c>
      <c r="E64" s="250">
        <v>0</v>
      </c>
      <c r="F64" s="250" t="s">
        <v>1905</v>
      </c>
      <c r="G64" s="250" t="s">
        <v>1980</v>
      </c>
      <c r="H64" s="250" t="s">
        <v>1981</v>
      </c>
      <c r="I64" s="250" t="s">
        <v>1386</v>
      </c>
      <c r="J64" s="250"/>
      <c r="K64" s="415">
        <v>45383</v>
      </c>
      <c r="L64" s="436"/>
      <c r="O64" s="430" t="s">
        <v>1590</v>
      </c>
      <c r="S64" s="416">
        <v>4700000</v>
      </c>
      <c r="W64" s="430" t="s">
        <v>1591</v>
      </c>
      <c r="X64" s="430">
        <v>640503</v>
      </c>
      <c r="Y64" s="430" t="s">
        <v>1982</v>
      </c>
      <c r="AB64" s="430" t="s">
        <v>1983</v>
      </c>
      <c r="AH64" s="250" t="s">
        <v>1840</v>
      </c>
      <c r="AI64" s="250" t="s">
        <v>1840</v>
      </c>
      <c r="AL64"/>
      <c r="AM64" s="460"/>
    </row>
    <row r="65" spans="1:39" hidden="1">
      <c r="C65" s="250">
        <v>51239</v>
      </c>
      <c r="D65" s="250">
        <v>71934</v>
      </c>
      <c r="E65" s="250">
        <v>0</v>
      </c>
      <c r="F65" s="250" t="s">
        <v>1905</v>
      </c>
      <c r="G65" s="250" t="s">
        <v>1980</v>
      </c>
      <c r="H65" s="250" t="s">
        <v>1984</v>
      </c>
      <c r="I65" s="250" t="s">
        <v>1386</v>
      </c>
      <c r="J65" s="250"/>
      <c r="K65" s="415">
        <v>45383</v>
      </c>
      <c r="L65" s="436"/>
      <c r="O65" s="430" t="s">
        <v>1590</v>
      </c>
      <c r="S65" s="416">
        <v>5900000</v>
      </c>
      <c r="W65" s="430" t="s">
        <v>1591</v>
      </c>
      <c r="X65" s="430">
        <v>640503</v>
      </c>
      <c r="Y65" s="430" t="s">
        <v>1982</v>
      </c>
      <c r="AB65" s="430" t="s">
        <v>1985</v>
      </c>
      <c r="AC65" s="250">
        <v>345</v>
      </c>
      <c r="AH65" s="250" t="s">
        <v>1840</v>
      </c>
      <c r="AI65" s="250" t="s">
        <v>1840</v>
      </c>
      <c r="AL65"/>
      <c r="AM65" s="460"/>
    </row>
    <row r="66" spans="1:39" hidden="1">
      <c r="C66" s="250">
        <v>51255</v>
      </c>
      <c r="D66" s="250">
        <v>71970</v>
      </c>
      <c r="E66" s="250" t="e">
        <v>#N/A</v>
      </c>
      <c r="F66" s="250" t="s">
        <v>1834</v>
      </c>
      <c r="G66" s="250" t="s">
        <v>1986</v>
      </c>
      <c r="H66" s="250" t="s">
        <v>1987</v>
      </c>
      <c r="I66" s="250" t="s">
        <v>1386</v>
      </c>
      <c r="J66" s="250"/>
      <c r="K66" s="415">
        <v>43692</v>
      </c>
      <c r="L66" s="436"/>
      <c r="O66" s="430" t="s">
        <v>1590</v>
      </c>
      <c r="S66" s="416">
        <v>1700000</v>
      </c>
      <c r="W66" s="430" t="s">
        <v>1591</v>
      </c>
      <c r="X66" s="430">
        <v>521052</v>
      </c>
      <c r="Y66" s="430" t="s">
        <v>1988</v>
      </c>
      <c r="AB66" s="430" t="s">
        <v>1989</v>
      </c>
      <c r="AH66" s="250" t="e">
        <v>#N/A</v>
      </c>
      <c r="AI66" s="250" t="e">
        <v>#N/A</v>
      </c>
      <c r="AL66"/>
      <c r="AM66" s="460"/>
    </row>
    <row r="67" spans="1:39" hidden="1">
      <c r="C67" s="250">
        <v>51261</v>
      </c>
      <c r="D67" s="250">
        <v>71982</v>
      </c>
      <c r="E67" s="250">
        <v>0</v>
      </c>
      <c r="F67" s="250" t="s">
        <v>1905</v>
      </c>
      <c r="G67" s="250" t="s">
        <v>1990</v>
      </c>
      <c r="H67" s="250" t="s">
        <v>1991</v>
      </c>
      <c r="I67" s="250" t="s">
        <v>1386</v>
      </c>
      <c r="J67" s="250"/>
      <c r="K67" s="415">
        <v>43770</v>
      </c>
      <c r="L67" s="436"/>
      <c r="O67" s="430" t="s">
        <v>1590</v>
      </c>
      <c r="S67" s="416">
        <v>1700000</v>
      </c>
      <c r="W67" s="430" t="s">
        <v>563</v>
      </c>
      <c r="Z67" s="430">
        <v>640169</v>
      </c>
      <c r="AA67" s="430" t="s">
        <v>1992</v>
      </c>
      <c r="AB67" s="430" t="s">
        <v>1993</v>
      </c>
      <c r="AC67" s="250" t="s">
        <v>1994</v>
      </c>
      <c r="AG67" s="250" t="s">
        <v>1564</v>
      </c>
      <c r="AL67"/>
      <c r="AM67" s="460"/>
    </row>
    <row r="68" spans="1:39" hidden="1">
      <c r="C68" s="250">
        <v>51261</v>
      </c>
      <c r="D68" s="250">
        <v>71983</v>
      </c>
      <c r="E68" s="250">
        <v>0</v>
      </c>
      <c r="F68" s="250" t="s">
        <v>1905</v>
      </c>
      <c r="G68" s="250" t="s">
        <v>1990</v>
      </c>
      <c r="H68" s="250" t="s">
        <v>1995</v>
      </c>
      <c r="I68" s="250" t="s">
        <v>1386</v>
      </c>
      <c r="J68" s="250"/>
      <c r="K68" s="415">
        <v>43770</v>
      </c>
      <c r="L68" s="436"/>
      <c r="O68" s="430" t="s">
        <v>1590</v>
      </c>
      <c r="S68" s="416">
        <v>900000</v>
      </c>
      <c r="W68" s="430" t="s">
        <v>563</v>
      </c>
      <c r="X68" s="430">
        <v>640076</v>
      </c>
      <c r="Y68" s="430" t="s">
        <v>1996</v>
      </c>
      <c r="Z68" s="430">
        <v>640208</v>
      </c>
      <c r="AA68" s="430" t="s">
        <v>1997</v>
      </c>
      <c r="AB68" s="430" t="s">
        <v>1998</v>
      </c>
      <c r="AC68" s="250" t="s">
        <v>1994</v>
      </c>
      <c r="AG68" s="250" t="s">
        <v>1564</v>
      </c>
      <c r="AL68"/>
      <c r="AM68" s="460"/>
    </row>
    <row r="69" spans="1:39" hidden="1">
      <c r="C69" s="250">
        <v>51283</v>
      </c>
      <c r="D69" s="250">
        <v>72032</v>
      </c>
      <c r="E69" s="250">
        <v>0</v>
      </c>
      <c r="F69" s="250" t="s">
        <v>1869</v>
      </c>
      <c r="G69" s="250" t="s">
        <v>1999</v>
      </c>
      <c r="H69" s="250" t="s">
        <v>2000</v>
      </c>
      <c r="I69" s="250" t="s">
        <v>1386</v>
      </c>
      <c r="J69" s="250"/>
      <c r="K69" s="415">
        <v>43800</v>
      </c>
      <c r="L69" s="436"/>
      <c r="O69" s="430" t="s">
        <v>1590</v>
      </c>
      <c r="S69" s="416">
        <v>591193</v>
      </c>
      <c r="U69" s="416">
        <v>0</v>
      </c>
      <c r="W69" s="430" t="s">
        <v>1584</v>
      </c>
      <c r="AB69" s="430" t="s">
        <v>2001</v>
      </c>
      <c r="AH69" s="250" t="s">
        <v>1840</v>
      </c>
      <c r="AI69" s="250" t="s">
        <v>1840</v>
      </c>
      <c r="AL69"/>
      <c r="AM69" s="460"/>
    </row>
    <row r="70" spans="1:39" hidden="1">
      <c r="C70" s="250">
        <v>51283</v>
      </c>
      <c r="D70" s="250">
        <v>72033</v>
      </c>
      <c r="E70" s="250">
        <v>0</v>
      </c>
      <c r="F70" s="250" t="s">
        <v>1869</v>
      </c>
      <c r="G70" s="250" t="s">
        <v>1999</v>
      </c>
      <c r="H70" s="250" t="s">
        <v>2002</v>
      </c>
      <c r="I70" s="250" t="s">
        <v>1386</v>
      </c>
      <c r="J70" s="250"/>
      <c r="K70" s="415">
        <v>43800</v>
      </c>
      <c r="L70" s="436"/>
      <c r="O70" s="430" t="s">
        <v>1590</v>
      </c>
      <c r="S70" s="416">
        <v>13383989</v>
      </c>
      <c r="U70" s="416">
        <v>0</v>
      </c>
      <c r="W70" s="430" t="s">
        <v>1584</v>
      </c>
      <c r="AB70" s="430" t="s">
        <v>2003</v>
      </c>
      <c r="AH70" s="250" t="s">
        <v>1840</v>
      </c>
      <c r="AI70" s="250" t="s">
        <v>1840</v>
      </c>
      <c r="AL70"/>
      <c r="AM70" s="460"/>
    </row>
    <row r="71" spans="1:39" hidden="1">
      <c r="C71" s="250">
        <v>51283</v>
      </c>
      <c r="D71" s="250">
        <v>72034</v>
      </c>
      <c r="E71" s="250">
        <v>0</v>
      </c>
      <c r="F71" s="250" t="s">
        <v>1866</v>
      </c>
      <c r="G71" s="250" t="s">
        <v>1999</v>
      </c>
      <c r="H71" s="250" t="s">
        <v>2004</v>
      </c>
      <c r="I71" s="250" t="s">
        <v>1386</v>
      </c>
      <c r="J71" s="250"/>
      <c r="K71" s="415">
        <v>44196</v>
      </c>
      <c r="L71" s="436"/>
      <c r="O71" s="430" t="s">
        <v>1590</v>
      </c>
      <c r="S71" s="416">
        <v>20000</v>
      </c>
      <c r="U71" s="416">
        <v>0</v>
      </c>
      <c r="W71" s="430" t="s">
        <v>1591</v>
      </c>
      <c r="AB71" s="430" t="s">
        <v>2005</v>
      </c>
      <c r="AH71" s="250" t="s">
        <v>1840</v>
      </c>
      <c r="AI71" s="250" t="s">
        <v>1840</v>
      </c>
      <c r="AL71"/>
      <c r="AM71" s="460"/>
    </row>
    <row r="72" spans="1:39" hidden="1">
      <c r="C72" s="250">
        <v>51332</v>
      </c>
      <c r="D72" s="250">
        <v>82126</v>
      </c>
      <c r="E72" s="250">
        <v>0</v>
      </c>
      <c r="F72" s="250" t="s">
        <v>1866</v>
      </c>
      <c r="G72" s="250" t="s">
        <v>2006</v>
      </c>
      <c r="H72" s="250" t="s">
        <v>2007</v>
      </c>
      <c r="I72" s="250" t="s">
        <v>1386</v>
      </c>
      <c r="J72" s="250"/>
      <c r="K72" s="415">
        <v>44848</v>
      </c>
      <c r="L72" s="436"/>
      <c r="O72" s="430" t="s">
        <v>1590</v>
      </c>
      <c r="S72" s="416">
        <v>1099958</v>
      </c>
      <c r="U72" s="416">
        <v>0</v>
      </c>
      <c r="W72" s="430" t="s">
        <v>1591</v>
      </c>
      <c r="X72" s="430">
        <v>515800</v>
      </c>
      <c r="Y72" s="430" t="s">
        <v>1290</v>
      </c>
      <c r="AB72" s="430" t="s">
        <v>2008</v>
      </c>
      <c r="AH72" s="250" t="s">
        <v>1840</v>
      </c>
      <c r="AI72" s="250" t="s">
        <v>1840</v>
      </c>
      <c r="AL72"/>
      <c r="AM72" s="460"/>
    </row>
    <row r="73" spans="1:39" hidden="1">
      <c r="C73" s="250">
        <v>51332</v>
      </c>
      <c r="D73" s="250">
        <v>82127</v>
      </c>
      <c r="E73" s="250">
        <v>0</v>
      </c>
      <c r="F73" s="250" t="s">
        <v>1866</v>
      </c>
      <c r="G73" s="250" t="s">
        <v>2006</v>
      </c>
      <c r="H73" s="250" t="s">
        <v>2009</v>
      </c>
      <c r="I73" s="250" t="s">
        <v>1386</v>
      </c>
      <c r="J73" s="250"/>
      <c r="K73" s="415">
        <v>44848</v>
      </c>
      <c r="L73" s="436"/>
      <c r="O73" s="430" t="s">
        <v>1590</v>
      </c>
      <c r="S73" s="416">
        <v>1025042</v>
      </c>
      <c r="U73" s="416">
        <v>0</v>
      </c>
      <c r="W73" s="430" t="s">
        <v>1591</v>
      </c>
      <c r="AB73" s="430" t="s">
        <v>2010</v>
      </c>
      <c r="AH73" s="250" t="s">
        <v>1840</v>
      </c>
      <c r="AI73" s="250" t="s">
        <v>1840</v>
      </c>
      <c r="AL73"/>
      <c r="AM73" s="460"/>
    </row>
    <row r="74" spans="1:39" hidden="1">
      <c r="C74" s="250">
        <v>51333</v>
      </c>
      <c r="D74" s="250">
        <v>82128</v>
      </c>
      <c r="E74" s="250">
        <v>0</v>
      </c>
      <c r="F74" s="250" t="s">
        <v>1866</v>
      </c>
      <c r="G74" s="250" t="s">
        <v>2011</v>
      </c>
      <c r="H74" s="250" t="s">
        <v>2012</v>
      </c>
      <c r="I74" s="250" t="s">
        <v>1386</v>
      </c>
      <c r="J74" s="250"/>
      <c r="K74" s="415">
        <v>44849</v>
      </c>
      <c r="L74" s="436"/>
      <c r="O74" s="430" t="s">
        <v>1590</v>
      </c>
      <c r="S74" s="416">
        <v>1099958</v>
      </c>
      <c r="U74" s="416">
        <v>0</v>
      </c>
      <c r="W74" s="430" t="s">
        <v>1591</v>
      </c>
      <c r="AB74" s="430" t="s">
        <v>2013</v>
      </c>
      <c r="AH74" s="250" t="s">
        <v>1840</v>
      </c>
      <c r="AI74" s="250" t="s">
        <v>1840</v>
      </c>
      <c r="AL74"/>
      <c r="AM74" s="460"/>
    </row>
    <row r="75" spans="1:39" hidden="1">
      <c r="C75" s="250">
        <v>51333</v>
      </c>
      <c r="D75" s="250">
        <v>82129</v>
      </c>
      <c r="E75" s="250">
        <v>0</v>
      </c>
      <c r="F75" s="250" t="s">
        <v>1866</v>
      </c>
      <c r="G75" s="250" t="s">
        <v>2011</v>
      </c>
      <c r="H75" s="250" t="s">
        <v>2014</v>
      </c>
      <c r="I75" s="250" t="s">
        <v>1386</v>
      </c>
      <c r="J75" s="250"/>
      <c r="K75" s="415">
        <v>44849</v>
      </c>
      <c r="L75" s="436"/>
      <c r="O75" s="430" t="s">
        <v>1590</v>
      </c>
      <c r="S75" s="416">
        <v>9213042</v>
      </c>
      <c r="U75" s="416">
        <v>0</v>
      </c>
      <c r="W75" s="430" t="s">
        <v>1591</v>
      </c>
      <c r="AB75" s="430" t="s">
        <v>2015</v>
      </c>
      <c r="AH75" s="250" t="s">
        <v>1840</v>
      </c>
      <c r="AI75" s="250" t="s">
        <v>1840</v>
      </c>
      <c r="AL75"/>
      <c r="AM75" s="460"/>
    </row>
    <row r="76" spans="1:39" hidden="1">
      <c r="A76" s="450"/>
      <c r="C76" s="250">
        <v>81489</v>
      </c>
      <c r="D76" s="250">
        <v>112334</v>
      </c>
      <c r="E76" s="250" t="s">
        <v>2735</v>
      </c>
      <c r="F76" s="250" t="s">
        <v>1219</v>
      </c>
      <c r="G76" s="430" t="s">
        <v>1727</v>
      </c>
      <c r="H76" s="461" t="s">
        <v>1730</v>
      </c>
      <c r="I76" s="430" t="s">
        <v>1386</v>
      </c>
      <c r="K76" s="415">
        <v>45047</v>
      </c>
      <c r="L76" s="436">
        <v>45230</v>
      </c>
      <c r="O76" s="430" t="s">
        <v>1590</v>
      </c>
      <c r="S76" s="416">
        <v>17798882</v>
      </c>
      <c r="T76" s="451">
        <v>7067936.0422</v>
      </c>
      <c r="U76" s="416">
        <v>0</v>
      </c>
      <c r="W76" s="430" t="s">
        <v>1591</v>
      </c>
      <c r="AB76" s="430" t="s">
        <v>1731</v>
      </c>
      <c r="AC76" s="437">
        <v>345</v>
      </c>
      <c r="AD76" s="437">
        <v>0.32</v>
      </c>
      <c r="AE76" s="437"/>
      <c r="AH76" s="250" t="s">
        <v>1840</v>
      </c>
      <c r="AI76" s="250" t="s">
        <v>1840</v>
      </c>
      <c r="AJ76" s="250" t="s">
        <v>1564</v>
      </c>
      <c r="AK76" s="434" t="s">
        <v>1957</v>
      </c>
      <c r="AL76" t="s">
        <v>2792</v>
      </c>
      <c r="AM76" s="460" t="s">
        <v>2791</v>
      </c>
    </row>
    <row r="77" spans="1:39" hidden="1">
      <c r="C77" s="250">
        <v>81491</v>
      </c>
      <c r="D77" s="250">
        <v>112337</v>
      </c>
      <c r="E77" s="250" t="s">
        <v>2736</v>
      </c>
      <c r="F77" s="250" t="s">
        <v>1219</v>
      </c>
      <c r="G77" s="430" t="s">
        <v>1732</v>
      </c>
      <c r="H77" s="461" t="s">
        <v>1733</v>
      </c>
      <c r="I77" s="430" t="s">
        <v>1386</v>
      </c>
      <c r="K77" s="415"/>
      <c r="L77" s="436">
        <v>45057</v>
      </c>
      <c r="O77" s="430" t="s">
        <v>1590</v>
      </c>
      <c r="S77" s="416">
        <v>918474</v>
      </c>
      <c r="T77" s="451">
        <v>680247</v>
      </c>
      <c r="U77" s="416">
        <v>0</v>
      </c>
      <c r="W77" s="438" t="s">
        <v>1584</v>
      </c>
      <c r="AB77" s="430" t="s">
        <v>1734</v>
      </c>
      <c r="AC77" s="437">
        <v>138</v>
      </c>
      <c r="AD77" s="437">
        <v>0.04</v>
      </c>
      <c r="AE77" s="437"/>
      <c r="AH77" s="250" t="s">
        <v>1840</v>
      </c>
      <c r="AI77" s="250" t="s">
        <v>1840</v>
      </c>
      <c r="AJ77" s="250" t="s">
        <v>1564</v>
      </c>
      <c r="AK77" s="434" t="s">
        <v>2017</v>
      </c>
      <c r="AL77" t="s">
        <v>2793</v>
      </c>
      <c r="AM77" s="460" t="s">
        <v>2791</v>
      </c>
    </row>
    <row r="78" spans="1:39" hidden="1">
      <c r="A78" s="450"/>
      <c r="C78" s="250">
        <v>81491</v>
      </c>
      <c r="D78" s="250">
        <v>112338</v>
      </c>
      <c r="E78" s="250" t="s">
        <v>2736</v>
      </c>
      <c r="F78" s="250" t="s">
        <v>1219</v>
      </c>
      <c r="G78" s="430" t="s">
        <v>1732</v>
      </c>
      <c r="H78" s="461" t="s">
        <v>1735</v>
      </c>
      <c r="I78" s="430" t="s">
        <v>1386</v>
      </c>
      <c r="K78" s="415"/>
      <c r="L78" s="436">
        <v>45057</v>
      </c>
      <c r="O78" s="430" t="s">
        <v>1590</v>
      </c>
      <c r="S78" s="416">
        <v>7400346</v>
      </c>
      <c r="T78" s="451">
        <v>3741126</v>
      </c>
      <c r="U78" s="416">
        <v>0</v>
      </c>
      <c r="W78" s="438" t="s">
        <v>1584</v>
      </c>
      <c r="AB78" s="430" t="s">
        <v>1736</v>
      </c>
      <c r="AC78" s="437">
        <v>138</v>
      </c>
      <c r="AD78" s="437"/>
      <c r="AE78" s="437"/>
      <c r="AH78" s="250" t="s">
        <v>1840</v>
      </c>
      <c r="AI78" s="250" t="s">
        <v>1840</v>
      </c>
      <c r="AJ78" s="250" t="s">
        <v>1564</v>
      </c>
      <c r="AK78" s="434" t="s">
        <v>2017</v>
      </c>
      <c r="AL78" t="s">
        <v>2794</v>
      </c>
      <c r="AM78" s="460" t="s">
        <v>2791</v>
      </c>
    </row>
    <row r="79" spans="1:39">
      <c r="A79" s="250" t="s">
        <v>482</v>
      </c>
      <c r="B79" s="250">
        <v>210623</v>
      </c>
      <c r="C79" s="250">
        <v>81500</v>
      </c>
      <c r="D79" s="250">
        <v>112360</v>
      </c>
      <c r="E79" s="250" t="s">
        <v>1610</v>
      </c>
      <c r="F79" s="250" t="s">
        <v>1219</v>
      </c>
      <c r="G79" s="430" t="s">
        <v>1612</v>
      </c>
      <c r="H79" s="430" t="s">
        <v>1613</v>
      </c>
      <c r="I79" s="430" t="s">
        <v>1215</v>
      </c>
      <c r="J79" s="442" t="s">
        <v>2781</v>
      </c>
      <c r="K79" s="415">
        <v>46143</v>
      </c>
      <c r="L79" s="458">
        <v>46143</v>
      </c>
      <c r="M79" s="415">
        <v>44348</v>
      </c>
      <c r="N79" s="415">
        <v>44505</v>
      </c>
      <c r="O79" s="430" t="s">
        <v>1578</v>
      </c>
      <c r="P79" s="416">
        <v>41100000</v>
      </c>
      <c r="Q79" s="431">
        <v>2020</v>
      </c>
      <c r="R79" s="416">
        <v>44260204.479999997</v>
      </c>
      <c r="S79" s="416">
        <v>46270466</v>
      </c>
      <c r="T79" s="459">
        <v>46079373</v>
      </c>
      <c r="U79" s="416">
        <v>0</v>
      </c>
      <c r="W79" s="430" t="s">
        <v>1568</v>
      </c>
      <c r="X79" s="430">
        <v>509783</v>
      </c>
      <c r="Y79" s="430" t="s">
        <v>1660</v>
      </c>
      <c r="AB79" s="430" t="s">
        <v>2018</v>
      </c>
      <c r="AC79" s="437">
        <v>138</v>
      </c>
      <c r="AD79" s="437">
        <v>1.56</v>
      </c>
      <c r="AE79" s="437"/>
      <c r="AH79" s="250" t="s">
        <v>1564</v>
      </c>
      <c r="AJ79" s="250" t="s">
        <v>1564</v>
      </c>
      <c r="AK79" s="434" t="s">
        <v>2019</v>
      </c>
      <c r="AL79" t="s">
        <v>2795</v>
      </c>
      <c r="AM79" s="460" t="s">
        <v>2796</v>
      </c>
    </row>
    <row r="80" spans="1:39">
      <c r="A80" s="450" t="s">
        <v>482</v>
      </c>
      <c r="B80" s="250">
        <v>210544</v>
      </c>
      <c r="C80" s="250">
        <v>81501</v>
      </c>
      <c r="D80" s="250">
        <v>112361</v>
      </c>
      <c r="E80" s="250" t="s">
        <v>1574</v>
      </c>
      <c r="F80" s="250" t="s">
        <v>1219</v>
      </c>
      <c r="G80" s="430" t="s">
        <v>1661</v>
      </c>
      <c r="H80" s="430" t="s">
        <v>1577</v>
      </c>
      <c r="I80" s="430" t="s">
        <v>1215</v>
      </c>
      <c r="J80" s="442" t="s">
        <v>2782</v>
      </c>
      <c r="K80" s="415">
        <v>45595</v>
      </c>
      <c r="L80" s="458">
        <v>45665</v>
      </c>
      <c r="M80" s="415">
        <v>44348</v>
      </c>
      <c r="N80" s="415">
        <v>43787</v>
      </c>
      <c r="O80" s="430" t="s">
        <v>1578</v>
      </c>
      <c r="P80" s="416">
        <v>4421345</v>
      </c>
      <c r="Q80" s="431">
        <v>2020</v>
      </c>
      <c r="R80" s="416">
        <v>4761304.9579999996</v>
      </c>
      <c r="S80" s="416">
        <v>4194065</v>
      </c>
      <c r="T80" s="459">
        <v>4123280</v>
      </c>
      <c r="U80" s="416">
        <v>0</v>
      </c>
      <c r="W80" s="430" t="s">
        <v>1568</v>
      </c>
      <c r="X80" s="430">
        <v>511477</v>
      </c>
      <c r="Y80" s="430" t="s">
        <v>1412</v>
      </c>
      <c r="AB80" s="430" t="s">
        <v>1579</v>
      </c>
      <c r="AC80" s="437">
        <v>138</v>
      </c>
      <c r="AD80" s="437"/>
      <c r="AE80" s="437"/>
      <c r="AH80" s="250" t="s">
        <v>1564</v>
      </c>
      <c r="AJ80" s="250" t="s">
        <v>1564</v>
      </c>
      <c r="AK80" s="434" t="s">
        <v>1575</v>
      </c>
      <c r="AL80" t="s">
        <v>2020</v>
      </c>
      <c r="AM80" s="460"/>
    </row>
    <row r="81" spans="1:39">
      <c r="A81" s="250" t="s">
        <v>482</v>
      </c>
      <c r="B81" s="250">
        <v>210544</v>
      </c>
      <c r="C81" s="250">
        <v>81520</v>
      </c>
      <c r="D81" s="250">
        <v>112389</v>
      </c>
      <c r="E81" s="250" t="s">
        <v>1617</v>
      </c>
      <c r="F81" s="250" t="s">
        <v>1219</v>
      </c>
      <c r="G81" s="430" t="s">
        <v>1662</v>
      </c>
      <c r="H81" s="430" t="s">
        <v>1620</v>
      </c>
      <c r="I81" s="430" t="s">
        <v>1215</v>
      </c>
      <c r="J81" s="443" t="s">
        <v>2738</v>
      </c>
      <c r="K81" s="415">
        <v>44708</v>
      </c>
      <c r="L81" s="458">
        <v>44735</v>
      </c>
      <c r="M81" s="415">
        <v>44348</v>
      </c>
      <c r="N81" s="415">
        <v>43787</v>
      </c>
      <c r="O81" s="430" t="s">
        <v>1578</v>
      </c>
      <c r="P81" s="416">
        <v>6724236.7699999996</v>
      </c>
      <c r="Q81" s="431">
        <v>2020</v>
      </c>
      <c r="R81" s="416">
        <v>7064651.2564810002</v>
      </c>
      <c r="S81" s="416">
        <v>6724237</v>
      </c>
      <c r="T81" s="459">
        <v>6452547</v>
      </c>
      <c r="U81" s="416">
        <v>0</v>
      </c>
      <c r="W81" s="462" t="s">
        <v>1584</v>
      </c>
      <c r="X81" s="430">
        <v>509811</v>
      </c>
      <c r="Y81" s="430" t="s">
        <v>1459</v>
      </c>
      <c r="Z81" s="430">
        <v>509833</v>
      </c>
      <c r="AA81" s="430" t="s">
        <v>1663</v>
      </c>
      <c r="AB81" s="430" t="s">
        <v>1621</v>
      </c>
      <c r="AC81" s="437" t="s">
        <v>1622</v>
      </c>
      <c r="AD81" s="437">
        <v>2</v>
      </c>
      <c r="AE81" s="437"/>
      <c r="AH81" s="250" t="s">
        <v>1564</v>
      </c>
      <c r="AI81" s="250" t="s">
        <v>1840</v>
      </c>
      <c r="AJ81" s="250" t="s">
        <v>1564</v>
      </c>
      <c r="AK81" s="434" t="s">
        <v>1618</v>
      </c>
      <c r="AL81" t="s">
        <v>2762</v>
      </c>
      <c r="AM81" s="460"/>
    </row>
    <row r="82" spans="1:39">
      <c r="A82" s="450" t="s">
        <v>482</v>
      </c>
      <c r="B82" s="250">
        <v>210544</v>
      </c>
      <c r="C82" s="250">
        <v>81523</v>
      </c>
      <c r="D82" s="250">
        <v>112393</v>
      </c>
      <c r="E82" s="250" t="s">
        <v>1617</v>
      </c>
      <c r="F82" s="250" t="s">
        <v>1219</v>
      </c>
      <c r="G82" s="430" t="s">
        <v>1664</v>
      </c>
      <c r="H82" s="430" t="s">
        <v>1625</v>
      </c>
      <c r="I82" s="430" t="s">
        <v>1215</v>
      </c>
      <c r="J82" s="443" t="s">
        <v>2738</v>
      </c>
      <c r="K82" s="415">
        <v>44517</v>
      </c>
      <c r="L82" s="458">
        <v>44517</v>
      </c>
      <c r="M82" s="415">
        <v>44348</v>
      </c>
      <c r="N82" s="415">
        <v>43787</v>
      </c>
      <c r="O82" s="430" t="s">
        <v>1578</v>
      </c>
      <c r="P82" s="416">
        <v>1307802</v>
      </c>
      <c r="Q82" s="431">
        <v>2020</v>
      </c>
      <c r="R82" s="416">
        <v>1340497.05</v>
      </c>
      <c r="S82" s="416">
        <v>1549008</v>
      </c>
      <c r="T82" s="459">
        <v>1868658</v>
      </c>
      <c r="U82" s="416">
        <v>0</v>
      </c>
      <c r="W82" s="430" t="s">
        <v>1584</v>
      </c>
      <c r="X82" s="430">
        <v>509811</v>
      </c>
      <c r="Y82" s="430" t="s">
        <v>1459</v>
      </c>
      <c r="Z82" s="430">
        <v>509828</v>
      </c>
      <c r="AA82" s="430" t="s">
        <v>1665</v>
      </c>
      <c r="AB82" s="430" t="s">
        <v>1626</v>
      </c>
      <c r="AC82" s="437" t="s">
        <v>1622</v>
      </c>
      <c r="AD82" s="437"/>
      <c r="AE82" s="437">
        <v>1.5</v>
      </c>
      <c r="AH82" s="250" t="s">
        <v>1564</v>
      </c>
      <c r="AI82" s="250" t="s">
        <v>1840</v>
      </c>
      <c r="AJ82" s="250" t="s">
        <v>1564</v>
      </c>
      <c r="AK82" s="434" t="s">
        <v>1618</v>
      </c>
      <c r="AL82" t="s">
        <v>2797</v>
      </c>
      <c r="AM82" s="460"/>
    </row>
    <row r="83" spans="1:39" hidden="1">
      <c r="C83" s="250">
        <v>81488</v>
      </c>
      <c r="D83" s="250">
        <v>112339</v>
      </c>
      <c r="E83" s="250">
        <v>0</v>
      </c>
      <c r="F83" s="250" t="s">
        <v>1899</v>
      </c>
      <c r="G83" s="250" t="s">
        <v>2022</v>
      </c>
      <c r="H83" s="250" t="s">
        <v>2023</v>
      </c>
      <c r="I83" s="250" t="s">
        <v>1386</v>
      </c>
      <c r="J83" s="250"/>
      <c r="K83" s="415">
        <v>45289</v>
      </c>
      <c r="L83" s="436"/>
      <c r="O83" s="430" t="s">
        <v>1590</v>
      </c>
      <c r="S83" s="416">
        <v>250000</v>
      </c>
      <c r="U83" s="416">
        <v>0</v>
      </c>
      <c r="W83" s="430" t="s">
        <v>1584</v>
      </c>
      <c r="AB83" s="430" t="s">
        <v>2024</v>
      </c>
      <c r="AH83" s="250" t="s">
        <v>1840</v>
      </c>
      <c r="AI83" s="250" t="s">
        <v>1840</v>
      </c>
      <c r="AL83"/>
      <c r="AM83" s="460"/>
    </row>
    <row r="84" spans="1:39" hidden="1">
      <c r="C84" s="250">
        <v>81488</v>
      </c>
      <c r="D84" s="250">
        <v>112340</v>
      </c>
      <c r="E84" s="250">
        <v>0</v>
      </c>
      <c r="F84" s="250" t="s">
        <v>1899</v>
      </c>
      <c r="G84" s="250" t="s">
        <v>2022</v>
      </c>
      <c r="H84" s="250" t="s">
        <v>2025</v>
      </c>
      <c r="I84" s="250" t="s">
        <v>1386</v>
      </c>
      <c r="J84" s="250"/>
      <c r="K84" s="415">
        <v>45289</v>
      </c>
      <c r="L84" s="436"/>
      <c r="O84" s="430" t="s">
        <v>1590</v>
      </c>
      <c r="S84" s="416">
        <v>8805000</v>
      </c>
      <c r="U84" s="416">
        <v>0</v>
      </c>
      <c r="W84" s="430" t="s">
        <v>1584</v>
      </c>
      <c r="AB84" s="430" t="s">
        <v>2026</v>
      </c>
      <c r="AH84" s="250" t="s">
        <v>1840</v>
      </c>
      <c r="AI84" s="250" t="s">
        <v>1840</v>
      </c>
      <c r="AL84"/>
      <c r="AM84" s="460"/>
    </row>
    <row r="85" spans="1:39" hidden="1">
      <c r="C85" s="250">
        <v>81495</v>
      </c>
      <c r="D85" s="250">
        <v>112353</v>
      </c>
      <c r="E85" s="250">
        <v>0</v>
      </c>
      <c r="F85" s="250" t="s">
        <v>2027</v>
      </c>
      <c r="G85" s="250" t="s">
        <v>2028</v>
      </c>
      <c r="H85" s="250" t="s">
        <v>2029</v>
      </c>
      <c r="I85" s="250" t="s">
        <v>1386</v>
      </c>
      <c r="J85" s="250"/>
      <c r="L85" s="436"/>
      <c r="O85" s="430" t="s">
        <v>1590</v>
      </c>
      <c r="W85" s="430" t="s">
        <v>1591</v>
      </c>
      <c r="AB85" s="430" t="s">
        <v>2030</v>
      </c>
      <c r="AH85" s="250" t="s">
        <v>1840</v>
      </c>
      <c r="AI85" s="250" t="s">
        <v>1840</v>
      </c>
      <c r="AL85"/>
      <c r="AM85" s="460"/>
    </row>
    <row r="86" spans="1:39" hidden="1">
      <c r="B86" s="250">
        <v>210609</v>
      </c>
      <c r="C86" s="250">
        <v>81591</v>
      </c>
      <c r="D86" s="250">
        <v>122537</v>
      </c>
      <c r="E86" s="250">
        <v>0</v>
      </c>
      <c r="F86" s="250" t="s">
        <v>1866</v>
      </c>
      <c r="G86" s="250" t="s">
        <v>2031</v>
      </c>
      <c r="H86" s="250" t="s">
        <v>2032</v>
      </c>
      <c r="I86" s="250" t="s">
        <v>1386</v>
      </c>
      <c r="J86" s="250"/>
      <c r="K86" s="415">
        <v>45402</v>
      </c>
      <c r="L86" s="436"/>
      <c r="M86" s="415">
        <v>45036</v>
      </c>
      <c r="N86" s="415">
        <v>44333</v>
      </c>
      <c r="O86" s="430" t="s">
        <v>1717</v>
      </c>
      <c r="P86" s="416">
        <v>3996000</v>
      </c>
      <c r="Q86" s="431">
        <v>2021</v>
      </c>
      <c r="R86" s="416">
        <v>4095900</v>
      </c>
      <c r="S86" s="416">
        <v>3996000</v>
      </c>
      <c r="U86" s="416">
        <v>0</v>
      </c>
      <c r="W86" s="430" t="s">
        <v>1568</v>
      </c>
      <c r="AB86" s="430" t="s">
        <v>2033</v>
      </c>
      <c r="AH86" s="250" t="s">
        <v>1840</v>
      </c>
      <c r="AI86" s="250" t="s">
        <v>1840</v>
      </c>
      <c r="AL86"/>
      <c r="AM86" s="460"/>
    </row>
    <row r="87" spans="1:39" hidden="1">
      <c r="C87" s="250">
        <v>81594</v>
      </c>
      <c r="D87" s="250">
        <v>122540</v>
      </c>
      <c r="E87" s="250">
        <v>0</v>
      </c>
      <c r="F87" s="250" t="s">
        <v>2027</v>
      </c>
      <c r="G87" s="250" t="s">
        <v>2034</v>
      </c>
      <c r="H87" s="250" t="s">
        <v>2035</v>
      </c>
      <c r="I87" s="250" t="s">
        <v>1386</v>
      </c>
      <c r="J87" s="250"/>
      <c r="K87" s="415">
        <v>44561</v>
      </c>
      <c r="L87" s="436"/>
      <c r="O87" s="430" t="s">
        <v>1590</v>
      </c>
      <c r="S87" s="416">
        <v>7365886</v>
      </c>
      <c r="U87" s="416">
        <v>0</v>
      </c>
      <c r="W87" s="430" t="s">
        <v>1591</v>
      </c>
      <c r="AB87" s="430" t="s">
        <v>2036</v>
      </c>
      <c r="AH87" s="250" t="s">
        <v>1840</v>
      </c>
      <c r="AI87" s="250" t="s">
        <v>1840</v>
      </c>
      <c r="AL87"/>
      <c r="AM87" s="460"/>
    </row>
    <row r="88" spans="1:39" hidden="1">
      <c r="C88" s="250">
        <v>81600</v>
      </c>
      <c r="D88" s="250">
        <v>122546</v>
      </c>
      <c r="E88" s="250">
        <v>0</v>
      </c>
      <c r="F88" s="250" t="s">
        <v>2027</v>
      </c>
      <c r="G88" s="250" t="s">
        <v>2037</v>
      </c>
      <c r="H88" s="250" t="s">
        <v>2038</v>
      </c>
      <c r="I88" s="250" t="s">
        <v>1386</v>
      </c>
      <c r="J88" s="250"/>
      <c r="K88" s="415">
        <v>44166</v>
      </c>
      <c r="L88" s="436"/>
      <c r="O88" s="430" t="s">
        <v>1590</v>
      </c>
      <c r="S88" s="416">
        <v>184651</v>
      </c>
      <c r="U88" s="416">
        <v>0</v>
      </c>
      <c r="W88" s="430" t="s">
        <v>1591</v>
      </c>
      <c r="AB88" s="430" t="s">
        <v>2039</v>
      </c>
      <c r="AH88" s="250" t="s">
        <v>1840</v>
      </c>
      <c r="AI88" s="250" t="s">
        <v>1840</v>
      </c>
      <c r="AL88"/>
      <c r="AM88" s="460"/>
    </row>
    <row r="89" spans="1:39" hidden="1">
      <c r="C89" s="250">
        <v>81599</v>
      </c>
      <c r="D89" s="250">
        <v>122547</v>
      </c>
      <c r="E89" s="250">
        <v>0</v>
      </c>
      <c r="F89" s="250" t="s">
        <v>2027</v>
      </c>
      <c r="G89" s="250" t="s">
        <v>2040</v>
      </c>
      <c r="H89" s="250" t="s">
        <v>2041</v>
      </c>
      <c r="I89" s="250" t="s">
        <v>1386</v>
      </c>
      <c r="J89" s="250"/>
      <c r="K89" s="415">
        <v>44910</v>
      </c>
      <c r="L89" s="436"/>
      <c r="O89" s="430" t="s">
        <v>1590</v>
      </c>
      <c r="S89" s="416">
        <v>210533</v>
      </c>
      <c r="W89" s="430" t="s">
        <v>1591</v>
      </c>
      <c r="AB89" s="430" t="s">
        <v>2042</v>
      </c>
      <c r="AH89" s="250" t="s">
        <v>1840</v>
      </c>
      <c r="AI89" s="250" t="s">
        <v>1840</v>
      </c>
      <c r="AL89"/>
      <c r="AM89" s="460"/>
    </row>
    <row r="90" spans="1:39" hidden="1">
      <c r="C90" s="250">
        <v>81606</v>
      </c>
      <c r="D90" s="250">
        <v>122554</v>
      </c>
      <c r="E90" s="250">
        <v>0</v>
      </c>
      <c r="F90" s="250" t="s">
        <v>2027</v>
      </c>
      <c r="G90" s="250" t="s">
        <v>2043</v>
      </c>
      <c r="H90" s="250" t="s">
        <v>2044</v>
      </c>
      <c r="I90" s="250" t="s">
        <v>1386</v>
      </c>
      <c r="J90" s="250"/>
      <c r="L90" s="436"/>
      <c r="O90" s="430" t="s">
        <v>1590</v>
      </c>
      <c r="S90" s="416">
        <v>483969</v>
      </c>
      <c r="W90" s="430" t="s">
        <v>1591</v>
      </c>
      <c r="AB90" s="430" t="s">
        <v>2045</v>
      </c>
      <c r="AH90" s="250" t="s">
        <v>1840</v>
      </c>
      <c r="AI90" s="250" t="s">
        <v>1840</v>
      </c>
      <c r="AL90"/>
      <c r="AM90" s="460"/>
    </row>
    <row r="91" spans="1:39" hidden="1">
      <c r="C91" s="250">
        <v>81607</v>
      </c>
      <c r="D91" s="250">
        <v>122556</v>
      </c>
      <c r="E91" s="250">
        <v>0</v>
      </c>
      <c r="F91" s="250" t="s">
        <v>2027</v>
      </c>
      <c r="G91" s="250" t="s">
        <v>2046</v>
      </c>
      <c r="H91" s="250" t="s">
        <v>2047</v>
      </c>
      <c r="I91" s="250" t="s">
        <v>1386</v>
      </c>
      <c r="J91" s="250"/>
      <c r="L91" s="436"/>
      <c r="O91" s="430" t="s">
        <v>1590</v>
      </c>
      <c r="S91" s="416">
        <v>413496</v>
      </c>
      <c r="W91" s="430" t="s">
        <v>1591</v>
      </c>
      <c r="AB91" s="430" t="s">
        <v>2048</v>
      </c>
      <c r="AH91" s="250" t="s">
        <v>1840</v>
      </c>
      <c r="AI91" s="250" t="s">
        <v>1840</v>
      </c>
      <c r="AL91"/>
      <c r="AM91" s="460"/>
    </row>
    <row r="92" spans="1:39" hidden="1">
      <c r="C92" s="250">
        <v>81608</v>
      </c>
      <c r="D92" s="250">
        <v>122558</v>
      </c>
      <c r="E92" s="250">
        <v>0</v>
      </c>
      <c r="F92" s="250" t="s">
        <v>2027</v>
      </c>
      <c r="G92" s="250" t="s">
        <v>2049</v>
      </c>
      <c r="H92" s="250" t="s">
        <v>2050</v>
      </c>
      <c r="I92" s="250" t="s">
        <v>1386</v>
      </c>
      <c r="J92" s="250"/>
      <c r="L92" s="436"/>
      <c r="O92" s="430" t="s">
        <v>1590</v>
      </c>
      <c r="S92" s="416">
        <v>413496</v>
      </c>
      <c r="W92" s="430" t="s">
        <v>1591</v>
      </c>
      <c r="AB92" s="430" t="s">
        <v>2051</v>
      </c>
      <c r="AH92" s="250" t="s">
        <v>1840</v>
      </c>
      <c r="AI92" s="250" t="s">
        <v>1840</v>
      </c>
      <c r="AL92"/>
      <c r="AM92" s="460"/>
    </row>
    <row r="93" spans="1:39" hidden="1">
      <c r="C93" s="250">
        <v>81609</v>
      </c>
      <c r="D93" s="250">
        <v>122560</v>
      </c>
      <c r="E93" s="250">
        <v>0</v>
      </c>
      <c r="F93" s="250" t="s">
        <v>2027</v>
      </c>
      <c r="G93" s="250" t="s">
        <v>2052</v>
      </c>
      <c r="H93" s="250" t="s">
        <v>2053</v>
      </c>
      <c r="I93" s="250" t="s">
        <v>1386</v>
      </c>
      <c r="J93" s="250"/>
      <c r="L93" s="436"/>
      <c r="O93" s="430" t="s">
        <v>1590</v>
      </c>
      <c r="P93" s="416" t="s">
        <v>1840</v>
      </c>
      <c r="S93" s="416">
        <v>413496</v>
      </c>
      <c r="W93" s="430" t="s">
        <v>1591</v>
      </c>
      <c r="AB93" s="430" t="s">
        <v>2054</v>
      </c>
      <c r="AH93" s="250" t="s">
        <v>1840</v>
      </c>
      <c r="AI93" s="250" t="s">
        <v>1840</v>
      </c>
      <c r="AL93"/>
      <c r="AM93" s="460"/>
    </row>
    <row r="94" spans="1:39" hidden="1">
      <c r="C94" s="250">
        <v>81613</v>
      </c>
      <c r="D94" s="250">
        <v>122568</v>
      </c>
      <c r="E94" s="250">
        <v>0</v>
      </c>
      <c r="F94" s="250" t="s">
        <v>2027</v>
      </c>
      <c r="G94" s="250" t="s">
        <v>2055</v>
      </c>
      <c r="H94" s="250" t="s">
        <v>2056</v>
      </c>
      <c r="I94" s="250" t="s">
        <v>1386</v>
      </c>
      <c r="J94" s="250"/>
      <c r="K94" s="415">
        <v>44561</v>
      </c>
      <c r="L94" s="436"/>
      <c r="O94" s="430" t="s">
        <v>1590</v>
      </c>
      <c r="S94" s="416">
        <v>14055360</v>
      </c>
      <c r="U94" s="416">
        <v>0</v>
      </c>
      <c r="W94" s="430" t="s">
        <v>1591</v>
      </c>
      <c r="AB94" s="430" t="s">
        <v>2057</v>
      </c>
      <c r="AD94" s="250">
        <v>0.5</v>
      </c>
      <c r="AH94" s="250" t="s">
        <v>1840</v>
      </c>
      <c r="AI94" s="250" t="s">
        <v>1840</v>
      </c>
      <c r="AL94"/>
      <c r="AM94" s="460"/>
    </row>
    <row r="95" spans="1:39" hidden="1">
      <c r="B95" s="250">
        <v>210564</v>
      </c>
      <c r="C95" s="250">
        <v>81489</v>
      </c>
      <c r="D95" s="250">
        <v>122600</v>
      </c>
      <c r="E95" s="250">
        <v>0</v>
      </c>
      <c r="F95" s="250" t="s">
        <v>1866</v>
      </c>
      <c r="G95" s="250" t="s">
        <v>1727</v>
      </c>
      <c r="H95" s="250" t="s">
        <v>2058</v>
      </c>
      <c r="I95" s="250" t="s">
        <v>1386</v>
      </c>
      <c r="J95" s="250"/>
      <c r="K95" s="415">
        <v>44561</v>
      </c>
      <c r="L95" s="436"/>
      <c r="M95" s="415">
        <v>44096</v>
      </c>
      <c r="N95" s="415">
        <v>44054</v>
      </c>
      <c r="O95" s="430" t="s">
        <v>1717</v>
      </c>
      <c r="P95" s="416">
        <v>10000</v>
      </c>
      <c r="Q95" s="431">
        <v>2020</v>
      </c>
      <c r="R95" s="416">
        <v>10250</v>
      </c>
      <c r="S95" s="416">
        <v>10000</v>
      </c>
      <c r="U95" s="416">
        <v>0</v>
      </c>
      <c r="W95" s="430" t="s">
        <v>1568</v>
      </c>
      <c r="AB95" s="430" t="s">
        <v>2059</v>
      </c>
      <c r="AH95" s="250" t="s">
        <v>1840</v>
      </c>
      <c r="AI95" s="250" t="s">
        <v>1840</v>
      </c>
      <c r="AL95"/>
      <c r="AM95" s="460"/>
    </row>
    <row r="96" spans="1:39" hidden="1">
      <c r="B96" s="250">
        <v>210630</v>
      </c>
      <c r="C96" s="250">
        <v>81490</v>
      </c>
      <c r="D96" s="250">
        <v>122601</v>
      </c>
      <c r="E96" s="250">
        <v>0</v>
      </c>
      <c r="F96" s="250" t="s">
        <v>1866</v>
      </c>
      <c r="G96" s="250" t="s">
        <v>2060</v>
      </c>
      <c r="H96" s="250" t="s">
        <v>2061</v>
      </c>
      <c r="I96" s="250" t="s">
        <v>1386</v>
      </c>
      <c r="J96" s="250"/>
      <c r="K96" s="415">
        <v>45291</v>
      </c>
      <c r="L96" s="436"/>
      <c r="M96" s="415">
        <v>45291</v>
      </c>
      <c r="N96" s="415">
        <v>44592</v>
      </c>
      <c r="O96" s="430" t="s">
        <v>1717</v>
      </c>
      <c r="S96" s="416">
        <v>10000</v>
      </c>
      <c r="U96" s="416">
        <v>0</v>
      </c>
      <c r="W96" s="430" t="s">
        <v>1688</v>
      </c>
      <c r="AB96" s="430" t="s">
        <v>2062</v>
      </c>
      <c r="AH96" s="250" t="s">
        <v>1840</v>
      </c>
      <c r="AI96" s="250" t="s">
        <v>1840</v>
      </c>
      <c r="AL96"/>
      <c r="AM96" s="460"/>
    </row>
    <row r="97" spans="1:39" hidden="1">
      <c r="B97" s="250">
        <v>210562</v>
      </c>
      <c r="C97" s="250">
        <v>81628</v>
      </c>
      <c r="D97" s="250">
        <v>122602</v>
      </c>
      <c r="E97" s="250">
        <v>0</v>
      </c>
      <c r="F97" s="250" t="s">
        <v>1899</v>
      </c>
      <c r="G97" s="250" t="s">
        <v>2063</v>
      </c>
      <c r="H97" s="250" t="s">
        <v>2064</v>
      </c>
      <c r="I97" s="250" t="s">
        <v>1386</v>
      </c>
      <c r="J97" s="250"/>
      <c r="K97" s="415">
        <v>45657</v>
      </c>
      <c r="L97" s="436"/>
      <c r="N97" s="415">
        <v>43992</v>
      </c>
      <c r="O97" s="430" t="s">
        <v>2065</v>
      </c>
      <c r="P97" s="416">
        <v>1510000</v>
      </c>
      <c r="Q97" s="431">
        <v>2020</v>
      </c>
      <c r="R97" s="416">
        <v>1586443.75</v>
      </c>
      <c r="S97" s="416">
        <v>1510000</v>
      </c>
      <c r="U97" s="416">
        <v>0</v>
      </c>
      <c r="W97" s="430" t="s">
        <v>1584</v>
      </c>
      <c r="AB97" s="430" t="s">
        <v>2066</v>
      </c>
      <c r="AH97" s="250" t="s">
        <v>1840</v>
      </c>
      <c r="AI97" s="250" t="s">
        <v>1840</v>
      </c>
      <c r="AL97"/>
      <c r="AM97" s="460"/>
    </row>
    <row r="98" spans="1:39" hidden="1">
      <c r="B98" s="250">
        <v>210565</v>
      </c>
      <c r="C98" s="250">
        <v>81481</v>
      </c>
      <c r="D98" s="250">
        <v>122622</v>
      </c>
      <c r="E98" s="250">
        <v>0</v>
      </c>
      <c r="F98" s="250" t="s">
        <v>1869</v>
      </c>
      <c r="G98" s="250" t="s">
        <v>2067</v>
      </c>
      <c r="H98" s="250" t="s">
        <v>2068</v>
      </c>
      <c r="I98" s="250" t="s">
        <v>1386</v>
      </c>
      <c r="J98" s="250"/>
      <c r="K98" s="415">
        <v>46022</v>
      </c>
      <c r="L98" s="436"/>
      <c r="N98" s="415">
        <v>44071</v>
      </c>
      <c r="O98" s="430" t="s">
        <v>1717</v>
      </c>
      <c r="P98" s="416">
        <v>139825</v>
      </c>
      <c r="Q98" s="431">
        <v>2020</v>
      </c>
      <c r="R98" s="416">
        <v>146903.640625</v>
      </c>
      <c r="S98" s="416">
        <v>136893</v>
      </c>
      <c r="U98" s="416">
        <v>0</v>
      </c>
      <c r="W98" s="430" t="s">
        <v>1584</v>
      </c>
      <c r="AB98" s="430" t="s">
        <v>2069</v>
      </c>
      <c r="AH98" s="250" t="s">
        <v>1840</v>
      </c>
      <c r="AI98" s="250" t="s">
        <v>1840</v>
      </c>
      <c r="AL98"/>
      <c r="AM98" s="460"/>
    </row>
    <row r="99" spans="1:39" hidden="1">
      <c r="C99" s="250">
        <v>81481</v>
      </c>
      <c r="D99" s="250">
        <v>122623</v>
      </c>
      <c r="E99" s="250">
        <v>0</v>
      </c>
      <c r="F99" s="250" t="s">
        <v>1869</v>
      </c>
      <c r="G99" s="250" t="s">
        <v>2067</v>
      </c>
      <c r="H99" s="250" t="s">
        <v>2070</v>
      </c>
      <c r="I99" s="250" t="s">
        <v>1386</v>
      </c>
      <c r="J99" s="250"/>
      <c r="K99" s="415">
        <v>46022</v>
      </c>
      <c r="L99" s="436"/>
      <c r="O99" s="430" t="s">
        <v>1590</v>
      </c>
      <c r="P99" s="416">
        <v>10000</v>
      </c>
      <c r="Q99" s="431">
        <v>2020</v>
      </c>
      <c r="R99" s="416">
        <v>10506.25</v>
      </c>
      <c r="S99" s="416">
        <v>10000</v>
      </c>
      <c r="U99" s="416">
        <v>0</v>
      </c>
      <c r="W99" s="430" t="s">
        <v>1584</v>
      </c>
      <c r="AB99" s="430" t="s">
        <v>2071</v>
      </c>
      <c r="AH99" s="250" t="s">
        <v>1840</v>
      </c>
      <c r="AI99" s="250" t="s">
        <v>1840</v>
      </c>
      <c r="AL99"/>
      <c r="AM99" s="460"/>
    </row>
    <row r="100" spans="1:39" hidden="1">
      <c r="C100" s="250">
        <v>81636</v>
      </c>
      <c r="D100" s="250">
        <v>122635</v>
      </c>
      <c r="E100" s="250">
        <v>0</v>
      </c>
      <c r="F100" s="250" t="s">
        <v>1866</v>
      </c>
      <c r="G100" s="250" t="s">
        <v>2072</v>
      </c>
      <c r="H100" s="250" t="s">
        <v>2073</v>
      </c>
      <c r="I100" s="250" t="s">
        <v>1386</v>
      </c>
      <c r="J100" s="250"/>
      <c r="K100" s="415">
        <v>45730</v>
      </c>
      <c r="L100" s="436"/>
      <c r="O100" s="430" t="s">
        <v>1590</v>
      </c>
      <c r="S100" s="416">
        <v>1099871</v>
      </c>
      <c r="U100" s="416">
        <v>0</v>
      </c>
      <c r="W100" s="430" t="s">
        <v>1591</v>
      </c>
      <c r="AB100" s="430" t="s">
        <v>2074</v>
      </c>
      <c r="AH100" s="250" t="s">
        <v>1840</v>
      </c>
      <c r="AI100" s="250" t="s">
        <v>1840</v>
      </c>
      <c r="AL100"/>
      <c r="AM100" s="460"/>
    </row>
    <row r="101" spans="1:39" hidden="1">
      <c r="B101" s="250">
        <v>210606</v>
      </c>
      <c r="C101" s="250">
        <v>81636</v>
      </c>
      <c r="D101" s="250">
        <v>122637</v>
      </c>
      <c r="E101" s="250">
        <v>0</v>
      </c>
      <c r="F101" s="250" t="s">
        <v>1869</v>
      </c>
      <c r="G101" s="250" t="s">
        <v>2072</v>
      </c>
      <c r="H101" s="250" t="s">
        <v>2075</v>
      </c>
      <c r="I101" s="250" t="s">
        <v>1386</v>
      </c>
      <c r="J101" s="250"/>
      <c r="K101" s="420"/>
      <c r="L101" s="436"/>
      <c r="M101" s="415">
        <v>45731</v>
      </c>
      <c r="N101" s="415">
        <v>44259</v>
      </c>
      <c r="O101" s="430" t="s">
        <v>1717</v>
      </c>
      <c r="P101" s="416">
        <v>16624</v>
      </c>
      <c r="Q101" s="431">
        <v>2021</v>
      </c>
      <c r="R101" s="416">
        <v>17039.599999999999</v>
      </c>
      <c r="S101" s="416">
        <v>16624.73</v>
      </c>
      <c r="U101" s="416">
        <v>0</v>
      </c>
      <c r="W101" s="430" t="s">
        <v>1591</v>
      </c>
      <c r="AB101" s="430" t="s">
        <v>2076</v>
      </c>
      <c r="AH101" s="250" t="s">
        <v>1840</v>
      </c>
      <c r="AI101" s="250" t="s">
        <v>1840</v>
      </c>
      <c r="AL101"/>
      <c r="AM101" s="460"/>
    </row>
    <row r="102" spans="1:39" hidden="1">
      <c r="C102" s="250">
        <v>81639</v>
      </c>
      <c r="D102" s="250">
        <v>122640</v>
      </c>
      <c r="E102" s="250">
        <v>0</v>
      </c>
      <c r="F102" s="250" t="s">
        <v>2027</v>
      </c>
      <c r="G102" s="250" t="s">
        <v>2077</v>
      </c>
      <c r="H102" s="250" t="s">
        <v>2077</v>
      </c>
      <c r="I102" s="250" t="s">
        <v>1386</v>
      </c>
      <c r="J102" s="250"/>
      <c r="K102" s="415">
        <v>44547</v>
      </c>
      <c r="L102" s="436"/>
      <c r="O102" s="430" t="s">
        <v>1590</v>
      </c>
      <c r="S102" s="416">
        <v>4578401</v>
      </c>
      <c r="U102" s="416">
        <v>0</v>
      </c>
      <c r="W102" s="430" t="s">
        <v>1591</v>
      </c>
      <c r="AB102" s="430" t="s">
        <v>2078</v>
      </c>
      <c r="AH102" s="250" t="s">
        <v>1840</v>
      </c>
      <c r="AI102" s="250" t="s">
        <v>1840</v>
      </c>
      <c r="AL102"/>
      <c r="AM102" s="460"/>
    </row>
    <row r="103" spans="1:39" hidden="1">
      <c r="C103" s="250">
        <v>81640</v>
      </c>
      <c r="D103" s="250">
        <v>122641</v>
      </c>
      <c r="E103" s="250">
        <v>0</v>
      </c>
      <c r="F103" s="250" t="s">
        <v>2027</v>
      </c>
      <c r="G103" s="250" t="s">
        <v>2079</v>
      </c>
      <c r="H103" s="250" t="s">
        <v>2079</v>
      </c>
      <c r="I103" s="250" t="s">
        <v>1386</v>
      </c>
      <c r="J103" s="250"/>
      <c r="K103" s="415">
        <v>44196</v>
      </c>
      <c r="L103" s="436"/>
      <c r="O103" s="430" t="s">
        <v>1590</v>
      </c>
      <c r="S103" s="416">
        <v>697513</v>
      </c>
      <c r="U103" s="416">
        <v>0</v>
      </c>
      <c r="W103" s="430" t="s">
        <v>1591</v>
      </c>
      <c r="AB103" s="430" t="s">
        <v>2080</v>
      </c>
      <c r="AH103" s="250" t="s">
        <v>1840</v>
      </c>
      <c r="AI103" s="250" t="s">
        <v>1840</v>
      </c>
      <c r="AL103"/>
      <c r="AM103" s="460"/>
    </row>
    <row r="104" spans="1:39" hidden="1">
      <c r="C104" s="250">
        <v>81641</v>
      </c>
      <c r="D104" s="250">
        <v>122642</v>
      </c>
      <c r="E104" s="250">
        <v>0</v>
      </c>
      <c r="F104" s="250" t="s">
        <v>2027</v>
      </c>
      <c r="G104" s="250" t="s">
        <v>2081</v>
      </c>
      <c r="H104" s="250" t="s">
        <v>2081</v>
      </c>
      <c r="I104" s="250" t="s">
        <v>1386</v>
      </c>
      <c r="J104" s="250"/>
      <c r="L104" s="436"/>
      <c r="O104" s="430" t="s">
        <v>1590</v>
      </c>
      <c r="W104" s="430" t="s">
        <v>1591</v>
      </c>
      <c r="AB104" s="430" t="s">
        <v>2082</v>
      </c>
      <c r="AH104" s="250" t="e">
        <v>#N/A</v>
      </c>
      <c r="AI104" s="250" t="e">
        <v>#N/A</v>
      </c>
      <c r="AL104"/>
      <c r="AM104" s="460"/>
    </row>
    <row r="105" spans="1:39" hidden="1">
      <c r="C105" s="250">
        <v>81642</v>
      </c>
      <c r="D105" s="250">
        <v>122643</v>
      </c>
      <c r="E105" s="250">
        <v>0</v>
      </c>
      <c r="F105" s="250" t="s">
        <v>2027</v>
      </c>
      <c r="G105" s="250" t="s">
        <v>2083</v>
      </c>
      <c r="H105" s="250" t="s">
        <v>2083</v>
      </c>
      <c r="I105" s="250" t="s">
        <v>1386</v>
      </c>
      <c r="J105" s="250"/>
      <c r="L105" s="436"/>
      <c r="O105" s="430" t="s">
        <v>1590</v>
      </c>
      <c r="W105" s="430" t="s">
        <v>1591</v>
      </c>
      <c r="AB105" s="430" t="s">
        <v>2082</v>
      </c>
      <c r="AH105" s="250" t="s">
        <v>1840</v>
      </c>
      <c r="AI105" s="250" t="s">
        <v>1840</v>
      </c>
      <c r="AL105"/>
      <c r="AM105" s="460"/>
    </row>
    <row r="106" spans="1:39" hidden="1">
      <c r="C106" s="250">
        <v>81645</v>
      </c>
      <c r="D106" s="250">
        <v>122645</v>
      </c>
      <c r="E106" s="250">
        <v>0</v>
      </c>
      <c r="F106" s="250" t="s">
        <v>2027</v>
      </c>
      <c r="G106" s="250" t="s">
        <v>2084</v>
      </c>
      <c r="H106" s="250" t="s">
        <v>2084</v>
      </c>
      <c r="I106" s="250" t="s">
        <v>1386</v>
      </c>
      <c r="J106" s="250"/>
      <c r="K106" s="415">
        <v>44545</v>
      </c>
      <c r="L106" s="436"/>
      <c r="O106" s="430" t="s">
        <v>1590</v>
      </c>
      <c r="S106" s="416">
        <v>4852215</v>
      </c>
      <c r="U106" s="416">
        <v>0</v>
      </c>
      <c r="W106" s="430" t="s">
        <v>1591</v>
      </c>
      <c r="AB106" s="430" t="s">
        <v>2085</v>
      </c>
      <c r="AE106" s="250">
        <v>13</v>
      </c>
      <c r="AH106" s="250" t="s">
        <v>1840</v>
      </c>
      <c r="AI106" s="250" t="s">
        <v>1840</v>
      </c>
      <c r="AL106"/>
      <c r="AM106" s="460"/>
    </row>
    <row r="107" spans="1:39" hidden="1">
      <c r="C107" s="250">
        <v>81644</v>
      </c>
      <c r="D107" s="250">
        <v>122646</v>
      </c>
      <c r="E107" s="250">
        <v>0</v>
      </c>
      <c r="F107" s="250" t="s">
        <v>2027</v>
      </c>
      <c r="G107" s="250" t="s">
        <v>2086</v>
      </c>
      <c r="H107" s="250" t="s">
        <v>2086</v>
      </c>
      <c r="I107" s="250" t="s">
        <v>1386</v>
      </c>
      <c r="J107" s="250"/>
      <c r="K107" s="415">
        <v>44180</v>
      </c>
      <c r="L107" s="436"/>
      <c r="O107" s="430" t="s">
        <v>1590</v>
      </c>
      <c r="S107" s="416">
        <v>968567</v>
      </c>
      <c r="U107" s="416">
        <v>0</v>
      </c>
      <c r="W107" s="430" t="s">
        <v>1591</v>
      </c>
      <c r="AB107" s="430" t="s">
        <v>2087</v>
      </c>
      <c r="AH107" s="250" t="s">
        <v>1840</v>
      </c>
      <c r="AI107" s="250" t="s">
        <v>1840</v>
      </c>
      <c r="AL107"/>
      <c r="AM107" s="460"/>
    </row>
    <row r="108" spans="1:39" hidden="1">
      <c r="C108" s="250">
        <v>81646</v>
      </c>
      <c r="D108" s="250">
        <v>122647</v>
      </c>
      <c r="E108" s="250">
        <v>0</v>
      </c>
      <c r="F108" s="250" t="s">
        <v>2027</v>
      </c>
      <c r="G108" s="250" t="s">
        <v>2088</v>
      </c>
      <c r="H108" s="250" t="s">
        <v>2088</v>
      </c>
      <c r="I108" s="250" t="s">
        <v>1386</v>
      </c>
      <c r="J108" s="250"/>
      <c r="K108" s="415">
        <v>44196</v>
      </c>
      <c r="L108" s="436"/>
      <c r="O108" s="430" t="s">
        <v>1590</v>
      </c>
      <c r="S108" s="416">
        <v>5943138</v>
      </c>
      <c r="U108" s="416">
        <v>0</v>
      </c>
      <c r="W108" s="430" t="s">
        <v>1591</v>
      </c>
      <c r="AB108" s="430" t="s">
        <v>2089</v>
      </c>
      <c r="AH108" s="250" t="s">
        <v>1840</v>
      </c>
      <c r="AI108" s="250" t="s">
        <v>1840</v>
      </c>
      <c r="AL108"/>
      <c r="AM108" s="460"/>
    </row>
    <row r="109" spans="1:39" hidden="1">
      <c r="C109" s="250">
        <v>81647</v>
      </c>
      <c r="D109" s="250">
        <v>122648</v>
      </c>
      <c r="E109" s="250">
        <v>0</v>
      </c>
      <c r="F109" s="250" t="s">
        <v>2027</v>
      </c>
      <c r="G109" s="250" t="s">
        <v>2090</v>
      </c>
      <c r="H109" s="250" t="s">
        <v>2090</v>
      </c>
      <c r="I109" s="250" t="s">
        <v>1386</v>
      </c>
      <c r="J109" s="250"/>
      <c r="K109" s="415">
        <v>44497</v>
      </c>
      <c r="L109" s="436"/>
      <c r="O109" s="430" t="s">
        <v>1590</v>
      </c>
      <c r="S109" s="416">
        <v>3318135</v>
      </c>
      <c r="U109" s="416">
        <v>0</v>
      </c>
      <c r="W109" s="430" t="s">
        <v>1591</v>
      </c>
      <c r="AB109" s="430" t="s">
        <v>2091</v>
      </c>
      <c r="AH109" s="250" t="s">
        <v>1840</v>
      </c>
      <c r="AI109" s="250" t="s">
        <v>1840</v>
      </c>
      <c r="AL109"/>
      <c r="AM109" s="460"/>
    </row>
    <row r="110" spans="1:39" hidden="1">
      <c r="C110" s="250">
        <v>81655</v>
      </c>
      <c r="D110" s="250">
        <v>122662</v>
      </c>
      <c r="E110" s="250">
        <v>0</v>
      </c>
      <c r="F110" s="250" t="s">
        <v>1866</v>
      </c>
      <c r="G110" s="250" t="s">
        <v>2092</v>
      </c>
      <c r="H110" s="250" t="s">
        <v>2093</v>
      </c>
      <c r="I110" s="250" t="s">
        <v>1386</v>
      </c>
      <c r="J110" s="250"/>
      <c r="L110" s="436"/>
      <c r="O110" s="430" t="s">
        <v>1590</v>
      </c>
      <c r="S110" s="416">
        <v>15000</v>
      </c>
      <c r="U110" s="416">
        <v>0</v>
      </c>
      <c r="W110" s="430" t="s">
        <v>1591</v>
      </c>
      <c r="AB110" s="430" t="s">
        <v>2094</v>
      </c>
      <c r="AH110" s="250" t="s">
        <v>1840</v>
      </c>
      <c r="AI110" s="250" t="s">
        <v>1840</v>
      </c>
      <c r="AL110"/>
      <c r="AM110" s="460"/>
    </row>
    <row r="111" spans="1:39" ht="15" customHeight="1">
      <c r="B111" s="250">
        <v>210593</v>
      </c>
      <c r="C111" s="250">
        <v>81561</v>
      </c>
      <c r="D111" s="250">
        <v>112458</v>
      </c>
      <c r="E111" s="437" t="s">
        <v>1742</v>
      </c>
      <c r="F111" s="250" t="s">
        <v>2095</v>
      </c>
      <c r="G111" s="430" t="s">
        <v>1637</v>
      </c>
      <c r="H111" s="430" t="s">
        <v>2096</v>
      </c>
      <c r="I111" s="430" t="s">
        <v>1354</v>
      </c>
      <c r="J111" s="442" t="s">
        <v>2777</v>
      </c>
      <c r="K111" s="415">
        <v>46023</v>
      </c>
      <c r="L111" s="458">
        <v>45938</v>
      </c>
      <c r="M111" s="415">
        <v>46023</v>
      </c>
      <c r="N111" s="415">
        <v>44237</v>
      </c>
      <c r="O111" s="430" t="s">
        <v>1578</v>
      </c>
      <c r="P111" s="416">
        <v>97111851</v>
      </c>
      <c r="Q111" s="250">
        <v>2020</v>
      </c>
      <c r="R111" s="416">
        <v>104578841.40000001</v>
      </c>
      <c r="S111" s="416">
        <v>97111851</v>
      </c>
      <c r="T111" s="459">
        <v>104642958</v>
      </c>
      <c r="U111" s="416">
        <v>0</v>
      </c>
      <c r="W111" s="430" t="s">
        <v>1591</v>
      </c>
      <c r="X111" s="430">
        <v>509755</v>
      </c>
      <c r="Y111" s="430" t="s">
        <v>2097</v>
      </c>
      <c r="Z111" s="430">
        <v>514803</v>
      </c>
      <c r="AA111" s="430" t="s">
        <v>2098</v>
      </c>
      <c r="AB111" s="430" t="s">
        <v>2099</v>
      </c>
      <c r="AC111" s="437">
        <v>345</v>
      </c>
      <c r="AD111" s="437">
        <v>50.5</v>
      </c>
      <c r="AE111" s="437"/>
      <c r="AH111" s="250" t="s">
        <v>1840</v>
      </c>
      <c r="AI111" s="250" t="s">
        <v>1840</v>
      </c>
      <c r="AK111" s="434" t="s">
        <v>2100</v>
      </c>
      <c r="AL111"/>
      <c r="AM111" s="460"/>
    </row>
    <row r="112" spans="1:39">
      <c r="A112" s="450" t="s">
        <v>482</v>
      </c>
      <c r="B112" s="250">
        <v>210544</v>
      </c>
      <c r="C112" s="250">
        <v>81561</v>
      </c>
      <c r="D112" s="250">
        <v>112460</v>
      </c>
      <c r="E112" s="250" t="s">
        <v>2737</v>
      </c>
      <c r="F112" s="250" t="s">
        <v>1219</v>
      </c>
      <c r="G112" s="430" t="s">
        <v>1637</v>
      </c>
      <c r="H112" s="430" t="s">
        <v>1638</v>
      </c>
      <c r="I112" s="430" t="s">
        <v>1354</v>
      </c>
      <c r="J112" s="442" t="s">
        <v>2782</v>
      </c>
      <c r="K112" s="415">
        <v>45778</v>
      </c>
      <c r="L112" s="458">
        <v>45714</v>
      </c>
      <c r="M112" s="415">
        <v>46023</v>
      </c>
      <c r="N112" s="415">
        <v>43787</v>
      </c>
      <c r="O112" s="430" t="s">
        <v>1578</v>
      </c>
      <c r="P112" s="416">
        <v>733520</v>
      </c>
      <c r="Q112" s="431">
        <v>2020</v>
      </c>
      <c r="R112" s="416">
        <v>789920.80759999994</v>
      </c>
      <c r="S112" s="416">
        <v>1242638</v>
      </c>
      <c r="T112" s="459">
        <v>0</v>
      </c>
      <c r="U112" s="416">
        <v>0</v>
      </c>
      <c r="W112" s="430" t="s">
        <v>1591</v>
      </c>
      <c r="X112" s="430">
        <v>509812</v>
      </c>
      <c r="Y112" s="430" t="s">
        <v>1666</v>
      </c>
      <c r="Z112" s="430">
        <v>509815</v>
      </c>
      <c r="AA112" s="430" t="s">
        <v>1667</v>
      </c>
      <c r="AB112" s="430" t="s">
        <v>1639</v>
      </c>
      <c r="AC112" s="437">
        <v>138</v>
      </c>
      <c r="AD112" s="437"/>
      <c r="AE112" s="437"/>
      <c r="AH112" s="250" t="s">
        <v>1564</v>
      </c>
      <c r="AI112" s="250" t="s">
        <v>1840</v>
      </c>
      <c r="AJ112" s="250" t="s">
        <v>1564</v>
      </c>
      <c r="AL112"/>
      <c r="AM112" s="460" t="s">
        <v>2798</v>
      </c>
    </row>
    <row r="113" spans="2:39" hidden="1">
      <c r="B113" s="250">
        <v>210631</v>
      </c>
      <c r="C113" s="250">
        <v>81657</v>
      </c>
      <c r="D113" s="250">
        <v>122667</v>
      </c>
      <c r="E113" s="250" t="e">
        <v>#N/A</v>
      </c>
      <c r="F113" s="250" t="s">
        <v>1866</v>
      </c>
      <c r="G113" s="250" t="s">
        <v>2101</v>
      </c>
      <c r="H113" s="250" t="s">
        <v>2102</v>
      </c>
      <c r="I113" s="250" t="s">
        <v>1386</v>
      </c>
      <c r="J113" s="250"/>
      <c r="K113" s="415">
        <v>46022</v>
      </c>
      <c r="L113" s="436"/>
      <c r="M113" s="415">
        <v>46022</v>
      </c>
      <c r="N113" s="415">
        <v>44592</v>
      </c>
      <c r="O113" s="430" t="s">
        <v>1717</v>
      </c>
      <c r="S113" s="416">
        <v>15000</v>
      </c>
      <c r="U113" s="416">
        <v>0</v>
      </c>
      <c r="W113" s="430" t="s">
        <v>1591</v>
      </c>
      <c r="AB113" s="430" t="s">
        <v>2103</v>
      </c>
      <c r="AH113" s="250" t="s">
        <v>1840</v>
      </c>
      <c r="AI113" s="250" t="s">
        <v>1840</v>
      </c>
      <c r="AL113"/>
      <c r="AM113" s="460"/>
    </row>
    <row r="114" spans="2:39" hidden="1">
      <c r="C114" s="250">
        <v>81658</v>
      </c>
      <c r="D114" s="250">
        <v>122669</v>
      </c>
      <c r="E114" s="250">
        <v>0</v>
      </c>
      <c r="F114" s="250" t="s">
        <v>1894</v>
      </c>
      <c r="G114" s="250" t="s">
        <v>2104</v>
      </c>
      <c r="H114" s="250" t="s">
        <v>2105</v>
      </c>
      <c r="I114" s="250" t="s">
        <v>1386</v>
      </c>
      <c r="J114" s="250"/>
      <c r="K114" s="415">
        <v>45838</v>
      </c>
      <c r="L114" s="436"/>
      <c r="O114" s="430" t="s">
        <v>1590</v>
      </c>
      <c r="S114" s="416">
        <v>2776827</v>
      </c>
      <c r="U114" s="416">
        <v>0</v>
      </c>
      <c r="W114" s="430" t="s">
        <v>1591</v>
      </c>
      <c r="AB114" s="430" t="s">
        <v>2106</v>
      </c>
      <c r="AH114" s="250" t="s">
        <v>1840</v>
      </c>
      <c r="AI114" s="250" t="s">
        <v>1840</v>
      </c>
      <c r="AL114"/>
      <c r="AM114" s="460"/>
    </row>
    <row r="115" spans="2:39" hidden="1">
      <c r="C115" s="250">
        <v>81660</v>
      </c>
      <c r="D115" s="250">
        <v>122673</v>
      </c>
      <c r="E115" s="250">
        <v>0</v>
      </c>
      <c r="F115" s="250" t="s">
        <v>1869</v>
      </c>
      <c r="G115" s="250" t="s">
        <v>2107</v>
      </c>
      <c r="H115" s="250" t="s">
        <v>2108</v>
      </c>
      <c r="I115" s="250" t="s">
        <v>1386</v>
      </c>
      <c r="J115" s="250"/>
      <c r="K115" s="415">
        <v>44733</v>
      </c>
      <c r="L115" s="436"/>
      <c r="O115" s="430" t="s">
        <v>1590</v>
      </c>
      <c r="S115" s="416">
        <v>20000</v>
      </c>
      <c r="U115" s="416">
        <v>0</v>
      </c>
      <c r="W115" s="430" t="s">
        <v>1584</v>
      </c>
      <c r="AB115" s="430" t="s">
        <v>2109</v>
      </c>
      <c r="AH115" s="250" t="s">
        <v>1840</v>
      </c>
      <c r="AI115" s="250" t="s">
        <v>1840</v>
      </c>
      <c r="AL115"/>
      <c r="AM115" s="460"/>
    </row>
    <row r="116" spans="2:39" hidden="1">
      <c r="B116" s="250">
        <v>210612</v>
      </c>
      <c r="C116" s="250">
        <v>81660</v>
      </c>
      <c r="D116" s="250">
        <v>122674</v>
      </c>
      <c r="E116" s="250">
        <v>0</v>
      </c>
      <c r="F116" s="250" t="s">
        <v>1866</v>
      </c>
      <c r="G116" s="250" t="s">
        <v>2107</v>
      </c>
      <c r="H116" s="250" t="s">
        <v>2110</v>
      </c>
      <c r="I116" s="250" t="s">
        <v>1386</v>
      </c>
      <c r="J116" s="250"/>
      <c r="K116" s="415">
        <v>45200</v>
      </c>
      <c r="L116" s="436"/>
      <c r="M116" s="415">
        <v>45200</v>
      </c>
      <c r="N116" s="415">
        <v>44355</v>
      </c>
      <c r="O116" s="430" t="s">
        <v>1717</v>
      </c>
      <c r="P116" s="416">
        <v>15000</v>
      </c>
      <c r="Q116" s="431">
        <v>2021</v>
      </c>
      <c r="R116" s="416">
        <v>15375</v>
      </c>
      <c r="S116" s="416">
        <v>15000</v>
      </c>
      <c r="U116" s="416">
        <v>0</v>
      </c>
      <c r="W116" s="430" t="s">
        <v>1591</v>
      </c>
      <c r="AB116" s="430" t="s">
        <v>2111</v>
      </c>
      <c r="AH116" s="250" t="s">
        <v>1840</v>
      </c>
      <c r="AI116" s="250" t="s">
        <v>1840</v>
      </c>
      <c r="AL116"/>
      <c r="AM116" s="460"/>
    </row>
    <row r="117" spans="2:39" hidden="1">
      <c r="C117" s="250">
        <v>81661</v>
      </c>
      <c r="D117" s="250">
        <v>122676</v>
      </c>
      <c r="E117" s="250">
        <v>0</v>
      </c>
      <c r="F117" s="250" t="s">
        <v>1869</v>
      </c>
      <c r="G117" s="250" t="s">
        <v>2112</v>
      </c>
      <c r="H117" s="250" t="s">
        <v>2113</v>
      </c>
      <c r="I117" s="250" t="s">
        <v>1386</v>
      </c>
      <c r="J117" s="250"/>
      <c r="K117" s="415">
        <v>44733</v>
      </c>
      <c r="L117" s="436"/>
      <c r="O117" s="430" t="s">
        <v>1590</v>
      </c>
      <c r="S117" s="416">
        <v>810255</v>
      </c>
      <c r="U117" s="416">
        <v>0</v>
      </c>
      <c r="W117" s="430" t="s">
        <v>1584</v>
      </c>
      <c r="AB117" s="430" t="s">
        <v>2114</v>
      </c>
      <c r="AH117" s="250" t="s">
        <v>1840</v>
      </c>
      <c r="AI117" s="250" t="s">
        <v>1840</v>
      </c>
      <c r="AL117"/>
      <c r="AM117" s="460"/>
    </row>
    <row r="118" spans="2:39" hidden="1">
      <c r="C118" s="250">
        <v>81662</v>
      </c>
      <c r="D118" s="250">
        <v>122677</v>
      </c>
      <c r="E118" s="250">
        <v>0</v>
      </c>
      <c r="F118" s="250" t="s">
        <v>1905</v>
      </c>
      <c r="G118" s="250" t="s">
        <v>2115</v>
      </c>
      <c r="H118" s="250" t="s">
        <v>2116</v>
      </c>
      <c r="I118" s="250" t="s">
        <v>1386</v>
      </c>
      <c r="J118" s="250"/>
      <c r="K118" s="415">
        <v>45323</v>
      </c>
      <c r="L118" s="436"/>
      <c r="O118" s="430" t="s">
        <v>1590</v>
      </c>
      <c r="W118" s="430" t="s">
        <v>1591</v>
      </c>
      <c r="AB118" s="430" t="s">
        <v>2117</v>
      </c>
      <c r="AH118" s="250" t="s">
        <v>1840</v>
      </c>
      <c r="AI118" s="250" t="s">
        <v>1840</v>
      </c>
      <c r="AL118"/>
      <c r="AM118" s="460"/>
    </row>
    <row r="119" spans="2:39" hidden="1">
      <c r="C119" s="250">
        <v>81662</v>
      </c>
      <c r="D119" s="250">
        <v>122678</v>
      </c>
      <c r="E119" s="250">
        <v>0</v>
      </c>
      <c r="F119" s="250" t="s">
        <v>1905</v>
      </c>
      <c r="G119" s="250" t="s">
        <v>2115</v>
      </c>
      <c r="H119" s="250" t="s">
        <v>2118</v>
      </c>
      <c r="I119" s="250" t="s">
        <v>1386</v>
      </c>
      <c r="J119" s="250"/>
      <c r="K119" s="415">
        <v>45323</v>
      </c>
      <c r="L119" s="436"/>
      <c r="O119" s="430" t="s">
        <v>1590</v>
      </c>
      <c r="W119" s="430" t="s">
        <v>1591</v>
      </c>
      <c r="AB119" s="430" t="s">
        <v>2119</v>
      </c>
      <c r="AH119" s="250" t="s">
        <v>1840</v>
      </c>
      <c r="AI119" s="250" t="s">
        <v>1840</v>
      </c>
      <c r="AL119"/>
      <c r="AM119" s="460"/>
    </row>
    <row r="120" spans="2:39" hidden="1">
      <c r="C120" s="250">
        <v>81665</v>
      </c>
      <c r="D120" s="250">
        <v>122684</v>
      </c>
      <c r="E120" s="250">
        <v>0</v>
      </c>
      <c r="F120" s="250" t="s">
        <v>1970</v>
      </c>
      <c r="G120" s="250" t="s">
        <v>2120</v>
      </c>
      <c r="H120" s="250" t="s">
        <v>2121</v>
      </c>
      <c r="I120" s="250" t="s">
        <v>1386</v>
      </c>
      <c r="J120" s="250"/>
      <c r="K120" s="415">
        <v>45204</v>
      </c>
      <c r="L120" s="436"/>
      <c r="O120" s="430" t="s">
        <v>1590</v>
      </c>
      <c r="S120" s="416">
        <v>1636796</v>
      </c>
      <c r="U120" s="416">
        <v>0</v>
      </c>
      <c r="W120" s="430" t="s">
        <v>1591</v>
      </c>
      <c r="AB120" s="430" t="s">
        <v>2122</v>
      </c>
      <c r="AH120" s="250" t="s">
        <v>1840</v>
      </c>
      <c r="AI120" s="250" t="s">
        <v>1840</v>
      </c>
      <c r="AL120"/>
      <c r="AM120" s="460"/>
    </row>
    <row r="121" spans="2:39" hidden="1">
      <c r="C121" s="250">
        <v>81665</v>
      </c>
      <c r="D121" s="250">
        <v>122687</v>
      </c>
      <c r="E121" s="250">
        <v>0</v>
      </c>
      <c r="F121" s="250" t="s">
        <v>1970</v>
      </c>
      <c r="G121" s="250" t="s">
        <v>2120</v>
      </c>
      <c r="H121" s="250" t="s">
        <v>2123</v>
      </c>
      <c r="I121" s="250" t="s">
        <v>1386</v>
      </c>
      <c r="J121" s="250"/>
      <c r="K121" s="415">
        <v>45204</v>
      </c>
      <c r="L121" s="436"/>
      <c r="O121" s="430" t="s">
        <v>1590</v>
      </c>
      <c r="S121" s="416">
        <v>2155837</v>
      </c>
      <c r="U121" s="416">
        <v>0</v>
      </c>
      <c r="W121" s="430" t="s">
        <v>1591</v>
      </c>
      <c r="AB121" s="430" t="s">
        <v>2124</v>
      </c>
      <c r="AH121" s="250" t="s">
        <v>1840</v>
      </c>
      <c r="AI121" s="250" t="s">
        <v>1840</v>
      </c>
      <c r="AL121"/>
      <c r="AM121" s="460"/>
    </row>
    <row r="122" spans="2:39" hidden="1">
      <c r="C122" s="250">
        <v>81666</v>
      </c>
      <c r="D122" s="250">
        <v>122688</v>
      </c>
      <c r="E122" s="250">
        <v>0</v>
      </c>
      <c r="F122" s="250" t="s">
        <v>1899</v>
      </c>
      <c r="G122" s="250" t="s">
        <v>2125</v>
      </c>
      <c r="H122" s="250" t="s">
        <v>2126</v>
      </c>
      <c r="I122" s="250" t="s">
        <v>1386</v>
      </c>
      <c r="J122" s="250"/>
      <c r="K122" s="415">
        <v>45168</v>
      </c>
      <c r="L122" s="436"/>
      <c r="O122" s="430" t="s">
        <v>1590</v>
      </c>
      <c r="S122" s="416">
        <v>644488</v>
      </c>
      <c r="U122" s="416">
        <v>0</v>
      </c>
      <c r="W122" s="430" t="s">
        <v>1584</v>
      </c>
      <c r="AB122" s="430" t="s">
        <v>2127</v>
      </c>
      <c r="AH122" s="250" t="s">
        <v>1840</v>
      </c>
      <c r="AI122" s="250" t="s">
        <v>1840</v>
      </c>
      <c r="AL122"/>
      <c r="AM122" s="460"/>
    </row>
    <row r="123" spans="2:39" hidden="1">
      <c r="C123" s="250">
        <v>81670</v>
      </c>
      <c r="D123" s="250">
        <v>122791</v>
      </c>
      <c r="E123" s="250">
        <v>0</v>
      </c>
      <c r="F123" s="250" t="s">
        <v>1866</v>
      </c>
      <c r="G123" s="250" t="s">
        <v>2128</v>
      </c>
      <c r="H123" s="250" t="s">
        <v>2129</v>
      </c>
      <c r="I123" s="250" t="s">
        <v>1386</v>
      </c>
      <c r="J123" s="250"/>
      <c r="K123" s="415">
        <v>46022</v>
      </c>
      <c r="L123" s="436"/>
      <c r="O123" s="430" t="s">
        <v>1590</v>
      </c>
      <c r="S123" s="416">
        <v>68725000</v>
      </c>
      <c r="U123" s="416">
        <v>0</v>
      </c>
      <c r="W123" s="430" t="s">
        <v>1591</v>
      </c>
      <c r="AB123" s="430" t="s">
        <v>2130</v>
      </c>
      <c r="AH123" s="250" t="s">
        <v>1840</v>
      </c>
      <c r="AI123" s="250" t="s">
        <v>1840</v>
      </c>
      <c r="AL123"/>
      <c r="AM123" s="460"/>
    </row>
    <row r="124" spans="2:39" hidden="1">
      <c r="C124" s="250">
        <v>81670</v>
      </c>
      <c r="D124" s="250">
        <v>122792</v>
      </c>
      <c r="E124" s="250">
        <v>0</v>
      </c>
      <c r="F124" s="250" t="s">
        <v>1869</v>
      </c>
      <c r="G124" s="250" t="s">
        <v>2128</v>
      </c>
      <c r="H124" s="250" t="s">
        <v>2131</v>
      </c>
      <c r="I124" s="250" t="s">
        <v>1386</v>
      </c>
      <c r="J124" s="250"/>
      <c r="L124" s="436"/>
      <c r="O124" s="430" t="s">
        <v>1590</v>
      </c>
      <c r="S124" s="416">
        <v>9204586</v>
      </c>
      <c r="U124" s="416">
        <v>0</v>
      </c>
      <c r="W124" s="430" t="s">
        <v>1591</v>
      </c>
      <c r="AB124" s="430" t="s">
        <v>2132</v>
      </c>
      <c r="AH124" s="250" t="s">
        <v>1840</v>
      </c>
      <c r="AI124" s="250" t="s">
        <v>1840</v>
      </c>
      <c r="AL124"/>
      <c r="AM124" s="460"/>
    </row>
    <row r="125" spans="2:39" hidden="1">
      <c r="B125" s="250">
        <v>210643</v>
      </c>
      <c r="C125" s="250">
        <v>81773</v>
      </c>
      <c r="D125" s="250">
        <v>143127</v>
      </c>
      <c r="E125" s="250">
        <v>0</v>
      </c>
      <c r="F125" s="250" t="s">
        <v>1866</v>
      </c>
      <c r="G125" s="250" t="s">
        <v>2133</v>
      </c>
      <c r="H125" s="250" t="s">
        <v>2134</v>
      </c>
      <c r="I125" s="250" t="s">
        <v>1386</v>
      </c>
      <c r="J125" s="250"/>
      <c r="K125" s="415">
        <v>44805</v>
      </c>
      <c r="L125" s="436"/>
      <c r="M125" s="415">
        <v>44805</v>
      </c>
      <c r="N125" s="415">
        <v>44617</v>
      </c>
      <c r="O125" s="430" t="s">
        <v>2135</v>
      </c>
      <c r="P125" s="416">
        <v>15000</v>
      </c>
      <c r="Q125" s="431">
        <v>2022</v>
      </c>
      <c r="R125" s="416">
        <v>15000</v>
      </c>
      <c r="S125" s="416">
        <v>15000</v>
      </c>
      <c r="U125" s="416">
        <v>0</v>
      </c>
      <c r="W125" s="430" t="s">
        <v>1591</v>
      </c>
      <c r="AB125" s="430" t="s">
        <v>2136</v>
      </c>
      <c r="AH125" s="250" t="s">
        <v>1840</v>
      </c>
      <c r="AI125" s="250" t="s">
        <v>1840</v>
      </c>
      <c r="AL125"/>
      <c r="AM125" s="460"/>
    </row>
    <row r="126" spans="2:39" hidden="1">
      <c r="C126" s="250">
        <v>81661</v>
      </c>
      <c r="D126" s="250">
        <v>143150</v>
      </c>
      <c r="E126" s="250">
        <v>0</v>
      </c>
      <c r="F126" s="250" t="s">
        <v>1869</v>
      </c>
      <c r="G126" s="250" t="s">
        <v>2112</v>
      </c>
      <c r="H126" s="250" t="s">
        <v>2137</v>
      </c>
      <c r="I126" s="250" t="s">
        <v>1386</v>
      </c>
      <c r="J126" s="250"/>
      <c r="K126" s="415">
        <v>44733</v>
      </c>
      <c r="L126" s="436"/>
      <c r="O126" s="430" t="s">
        <v>1590</v>
      </c>
      <c r="S126" s="416">
        <v>1198282</v>
      </c>
      <c r="U126" s="416">
        <v>0</v>
      </c>
      <c r="W126" s="430" t="s">
        <v>1584</v>
      </c>
      <c r="AB126" s="430" t="s">
        <v>2138</v>
      </c>
      <c r="AH126" s="250" t="s">
        <v>1840</v>
      </c>
      <c r="AI126" s="250" t="s">
        <v>1840</v>
      </c>
      <c r="AL126"/>
      <c r="AM126" s="460"/>
    </row>
    <row r="127" spans="2:39" hidden="1">
      <c r="B127" s="250">
        <v>200277</v>
      </c>
      <c r="C127" s="250">
        <v>30678</v>
      </c>
      <c r="D127" s="250">
        <v>50889</v>
      </c>
      <c r="E127" s="250">
        <v>0</v>
      </c>
      <c r="F127" s="250" t="s">
        <v>1905</v>
      </c>
      <c r="G127" s="250" t="s">
        <v>2139</v>
      </c>
      <c r="H127" s="250" t="s">
        <v>2140</v>
      </c>
      <c r="I127" s="250" t="s">
        <v>1242</v>
      </c>
      <c r="J127" s="250"/>
      <c r="K127" s="415">
        <v>46022</v>
      </c>
      <c r="L127" s="436"/>
      <c r="M127" s="415">
        <v>42522</v>
      </c>
      <c r="N127" s="415">
        <v>41778</v>
      </c>
      <c r="O127" s="430" t="s">
        <v>451</v>
      </c>
      <c r="P127" s="416">
        <v>9306000</v>
      </c>
      <c r="Q127" s="431">
        <v>2014</v>
      </c>
      <c r="R127" s="416">
        <v>11338457.387399999</v>
      </c>
      <c r="S127" s="416">
        <v>9797157</v>
      </c>
      <c r="U127" s="416">
        <v>0</v>
      </c>
      <c r="W127" s="430" t="s">
        <v>1568</v>
      </c>
      <c r="X127" s="430">
        <v>640500</v>
      </c>
      <c r="Y127" s="430" t="s">
        <v>2141</v>
      </c>
      <c r="Z127" s="430">
        <v>640381</v>
      </c>
      <c r="AA127" s="430" t="s">
        <v>2142</v>
      </c>
      <c r="AB127" s="430" t="s">
        <v>2143</v>
      </c>
      <c r="AC127" s="250" t="s">
        <v>2144</v>
      </c>
      <c r="AH127" s="250" t="s">
        <v>1840</v>
      </c>
      <c r="AI127" s="250" t="s">
        <v>1840</v>
      </c>
      <c r="AL127"/>
      <c r="AM127" s="460"/>
    </row>
    <row r="128" spans="2:39" hidden="1">
      <c r="B128" s="250">
        <v>200277</v>
      </c>
      <c r="C128" s="250">
        <v>30678</v>
      </c>
      <c r="D128" s="250">
        <v>51002</v>
      </c>
      <c r="E128" s="250">
        <v>0</v>
      </c>
      <c r="F128" s="250" t="s">
        <v>1905</v>
      </c>
      <c r="G128" s="250" t="s">
        <v>2139</v>
      </c>
      <c r="H128" s="250" t="s">
        <v>2145</v>
      </c>
      <c r="I128" s="250" t="s">
        <v>1242</v>
      </c>
      <c r="J128" s="250"/>
      <c r="K128" s="415">
        <v>46022</v>
      </c>
      <c r="L128" s="436"/>
      <c r="M128" s="415">
        <v>42522</v>
      </c>
      <c r="N128" s="415">
        <v>41778</v>
      </c>
      <c r="O128" s="430" t="s">
        <v>451</v>
      </c>
      <c r="P128" s="416">
        <v>930800</v>
      </c>
      <c r="Q128" s="431">
        <v>2014</v>
      </c>
      <c r="R128" s="416">
        <v>1134089.4193200001</v>
      </c>
      <c r="S128" s="416">
        <v>913714</v>
      </c>
      <c r="U128" s="416">
        <v>0</v>
      </c>
      <c r="W128" s="430" t="s">
        <v>1568</v>
      </c>
      <c r="X128" s="430">
        <v>640500</v>
      </c>
      <c r="Y128" s="430" t="s">
        <v>2141</v>
      </c>
      <c r="AB128" s="430" t="s">
        <v>2146</v>
      </c>
      <c r="AC128" s="250">
        <v>345</v>
      </c>
      <c r="AH128" s="250" t="s">
        <v>1840</v>
      </c>
      <c r="AI128" s="250" t="s">
        <v>1840</v>
      </c>
      <c r="AL128"/>
      <c r="AM128" s="460"/>
    </row>
    <row r="129" spans="2:39" hidden="1">
      <c r="B129" s="250">
        <v>200397</v>
      </c>
      <c r="C129" s="250">
        <v>242</v>
      </c>
      <c r="D129" s="250">
        <v>10308</v>
      </c>
      <c r="E129" s="250">
        <v>0</v>
      </c>
      <c r="F129" s="250" t="s">
        <v>1834</v>
      </c>
      <c r="G129" s="250" t="s">
        <v>2147</v>
      </c>
      <c r="H129" s="250" t="s">
        <v>2148</v>
      </c>
      <c r="I129" s="250" t="s">
        <v>1215</v>
      </c>
      <c r="J129" s="250"/>
      <c r="K129" s="415">
        <v>45382</v>
      </c>
      <c r="L129" s="436"/>
      <c r="M129" s="415">
        <v>39965</v>
      </c>
      <c r="N129" s="415">
        <v>42507</v>
      </c>
      <c r="O129" s="430" t="s">
        <v>1216</v>
      </c>
      <c r="P129" s="416">
        <v>3240000</v>
      </c>
      <c r="Q129" s="431">
        <v>2016</v>
      </c>
      <c r="R129" s="416">
        <v>3757406.6808000002</v>
      </c>
      <c r="S129" s="416">
        <v>4339358</v>
      </c>
      <c r="U129" s="416">
        <v>4171494.22</v>
      </c>
      <c r="V129" s="250" t="s">
        <v>1582</v>
      </c>
      <c r="W129" s="430" t="s">
        <v>1568</v>
      </c>
      <c r="X129" s="430">
        <v>520898</v>
      </c>
      <c r="Y129" s="430" t="s">
        <v>2149</v>
      </c>
      <c r="Z129" s="430">
        <v>521022</v>
      </c>
      <c r="AA129" s="430" t="s">
        <v>2150</v>
      </c>
      <c r="AB129" s="430" t="s">
        <v>2151</v>
      </c>
      <c r="AC129" s="250">
        <v>69</v>
      </c>
      <c r="AE129" s="250">
        <v>10.8</v>
      </c>
      <c r="AH129" s="250" t="s">
        <v>1840</v>
      </c>
      <c r="AI129" s="250" t="s">
        <v>1840</v>
      </c>
      <c r="AL129"/>
      <c r="AM129" s="460"/>
    </row>
    <row r="130" spans="2:39" hidden="1">
      <c r="B130" s="250">
        <v>200397</v>
      </c>
      <c r="C130" s="250">
        <v>844</v>
      </c>
      <c r="D130" s="250">
        <v>11113</v>
      </c>
      <c r="E130" s="250">
        <v>0</v>
      </c>
      <c r="F130" s="250" t="s">
        <v>1834</v>
      </c>
      <c r="G130" s="250" t="s">
        <v>2152</v>
      </c>
      <c r="H130" s="250" t="s">
        <v>2153</v>
      </c>
      <c r="I130" s="250" t="s">
        <v>1215</v>
      </c>
      <c r="J130" s="250"/>
      <c r="K130" s="415">
        <v>44196</v>
      </c>
      <c r="L130" s="436"/>
      <c r="M130" s="415">
        <v>43983</v>
      </c>
      <c r="N130" s="415">
        <v>42507</v>
      </c>
      <c r="O130" s="430" t="s">
        <v>1216</v>
      </c>
      <c r="P130" s="416">
        <v>4725000</v>
      </c>
      <c r="Q130" s="431">
        <v>2016</v>
      </c>
      <c r="R130" s="416">
        <v>5215515.9052499998</v>
      </c>
      <c r="S130" s="416">
        <v>4725000</v>
      </c>
      <c r="V130" s="250" t="s">
        <v>1582</v>
      </c>
      <c r="W130" s="430" t="s">
        <v>1568</v>
      </c>
      <c r="X130" s="430">
        <v>521005</v>
      </c>
      <c r="Y130" s="430" t="s">
        <v>2154</v>
      </c>
      <c r="Z130" s="430">
        <v>521058</v>
      </c>
      <c r="AA130" s="430" t="s">
        <v>2155</v>
      </c>
      <c r="AB130" s="430" t="s">
        <v>2156</v>
      </c>
      <c r="AC130" s="250">
        <v>69</v>
      </c>
      <c r="AE130" s="250">
        <v>10</v>
      </c>
      <c r="AI130" s="250" t="s">
        <v>1564</v>
      </c>
      <c r="AL130"/>
      <c r="AM130" s="460"/>
    </row>
    <row r="131" spans="2:39" hidden="1">
      <c r="B131" s="250">
        <v>200220</v>
      </c>
      <c r="C131" s="250">
        <v>30375</v>
      </c>
      <c r="D131" s="250">
        <v>50442</v>
      </c>
      <c r="E131" s="250">
        <v>0</v>
      </c>
      <c r="F131" s="250" t="s">
        <v>1905</v>
      </c>
      <c r="G131" s="250" t="s">
        <v>2157</v>
      </c>
      <c r="H131" s="250" t="s">
        <v>2158</v>
      </c>
      <c r="I131" s="250" t="s">
        <v>1215</v>
      </c>
      <c r="J131" s="250"/>
      <c r="K131" s="415">
        <v>46022</v>
      </c>
      <c r="L131" s="436"/>
      <c r="M131" s="415">
        <v>43101</v>
      </c>
      <c r="N131" s="415">
        <v>41344</v>
      </c>
      <c r="O131" s="430" t="s">
        <v>1288</v>
      </c>
      <c r="P131" s="416">
        <v>204236579</v>
      </c>
      <c r="Q131" s="431">
        <v>2020</v>
      </c>
      <c r="R131" s="416">
        <v>214576055.81187499</v>
      </c>
      <c r="S131" s="416">
        <v>204236579</v>
      </c>
      <c r="U131" s="416">
        <v>0</v>
      </c>
      <c r="W131" s="430" t="s">
        <v>1568</v>
      </c>
      <c r="X131" s="430">
        <v>640500</v>
      </c>
      <c r="Y131" s="430" t="s">
        <v>2141</v>
      </c>
      <c r="Z131" s="430">
        <v>640183</v>
      </c>
      <c r="AA131" s="430" t="s">
        <v>2159</v>
      </c>
      <c r="AB131" s="430" t="s">
        <v>2160</v>
      </c>
      <c r="AC131" s="250">
        <v>345</v>
      </c>
      <c r="AD131" s="250">
        <v>100.7</v>
      </c>
      <c r="AH131" s="250" t="s">
        <v>1840</v>
      </c>
      <c r="AI131" s="250" t="s">
        <v>1840</v>
      </c>
      <c r="AL131"/>
      <c r="AM131" s="460"/>
    </row>
    <row r="132" spans="2:39" hidden="1">
      <c r="B132" s="250">
        <v>200220</v>
      </c>
      <c r="C132" s="250">
        <v>30375</v>
      </c>
      <c r="D132" s="250">
        <v>50444</v>
      </c>
      <c r="E132" s="250">
        <v>0</v>
      </c>
      <c r="F132" s="250" t="s">
        <v>1905</v>
      </c>
      <c r="G132" s="250" t="s">
        <v>2157</v>
      </c>
      <c r="H132" s="250" t="s">
        <v>2161</v>
      </c>
      <c r="I132" s="250" t="s">
        <v>1215</v>
      </c>
      <c r="J132" s="250"/>
      <c r="K132" s="415">
        <v>46022</v>
      </c>
      <c r="L132" s="436"/>
      <c r="M132" s="415">
        <v>43101</v>
      </c>
      <c r="N132" s="415">
        <v>41344</v>
      </c>
      <c r="O132" s="430" t="s">
        <v>1288</v>
      </c>
      <c r="P132" s="416">
        <v>13692681</v>
      </c>
      <c r="Q132" s="431">
        <v>2020</v>
      </c>
      <c r="R132" s="416">
        <v>14385872.975625001</v>
      </c>
      <c r="S132" s="416">
        <v>13692681</v>
      </c>
      <c r="U132" s="416">
        <v>0</v>
      </c>
      <c r="W132" s="430" t="s">
        <v>1568</v>
      </c>
      <c r="X132" s="430">
        <v>640500</v>
      </c>
      <c r="Y132" s="430" t="s">
        <v>2141</v>
      </c>
      <c r="AB132" s="430" t="s">
        <v>2162</v>
      </c>
      <c r="AC132" s="250">
        <v>345</v>
      </c>
      <c r="AH132" s="250" t="s">
        <v>1840</v>
      </c>
      <c r="AI132" s="250" t="s">
        <v>1840</v>
      </c>
      <c r="AL132"/>
      <c r="AM132" s="460"/>
    </row>
    <row r="133" spans="2:39" hidden="1">
      <c r="B133" s="250">
        <v>200220</v>
      </c>
      <c r="C133" s="250">
        <v>30375</v>
      </c>
      <c r="D133" s="250">
        <v>50445</v>
      </c>
      <c r="E133" s="250">
        <v>0</v>
      </c>
      <c r="F133" s="250" t="s">
        <v>1905</v>
      </c>
      <c r="G133" s="250" t="s">
        <v>2157</v>
      </c>
      <c r="H133" s="250" t="s">
        <v>2163</v>
      </c>
      <c r="I133" s="250" t="s">
        <v>1215</v>
      </c>
      <c r="J133" s="250"/>
      <c r="K133" s="415">
        <v>46022</v>
      </c>
      <c r="L133" s="436"/>
      <c r="M133" s="415">
        <v>43101</v>
      </c>
      <c r="N133" s="415">
        <v>41344</v>
      </c>
      <c r="O133" s="430" t="s">
        <v>1288</v>
      </c>
      <c r="P133" s="416">
        <v>232903698</v>
      </c>
      <c r="Q133" s="431">
        <v>2020</v>
      </c>
      <c r="R133" s="416">
        <v>244694447.71125001</v>
      </c>
      <c r="S133" s="416">
        <v>232903698</v>
      </c>
      <c r="U133" s="416">
        <v>0</v>
      </c>
      <c r="W133" s="430" t="s">
        <v>1568</v>
      </c>
      <c r="X133" s="430">
        <v>640500</v>
      </c>
      <c r="Y133" s="430" t="s">
        <v>2141</v>
      </c>
      <c r="Z133" s="430">
        <v>640503</v>
      </c>
      <c r="AA133" s="430" t="s">
        <v>1982</v>
      </c>
      <c r="AB133" s="430" t="s">
        <v>2164</v>
      </c>
      <c r="AC133" s="250">
        <v>345</v>
      </c>
      <c r="AD133" s="250">
        <v>124.3</v>
      </c>
      <c r="AH133" s="250" t="s">
        <v>1840</v>
      </c>
      <c r="AI133" s="250" t="s">
        <v>1840</v>
      </c>
      <c r="AL133"/>
      <c r="AM133" s="460"/>
    </row>
    <row r="134" spans="2:39" hidden="1">
      <c r="B134" s="250">
        <v>210618</v>
      </c>
      <c r="C134" s="250">
        <v>30375</v>
      </c>
      <c r="D134" s="250">
        <v>50446</v>
      </c>
      <c r="E134" s="250">
        <v>0</v>
      </c>
      <c r="F134" s="250" t="s">
        <v>1905</v>
      </c>
      <c r="G134" s="250" t="s">
        <v>2157</v>
      </c>
      <c r="H134" s="250" t="s">
        <v>2165</v>
      </c>
      <c r="I134" s="250" t="s">
        <v>1215</v>
      </c>
      <c r="J134" s="250"/>
      <c r="K134" s="415">
        <v>46022</v>
      </c>
      <c r="L134" s="436"/>
      <c r="M134" s="415">
        <v>43101</v>
      </c>
      <c r="N134" s="415">
        <v>44504</v>
      </c>
      <c r="O134" s="430" t="s">
        <v>1288</v>
      </c>
      <c r="P134" s="416">
        <v>577000</v>
      </c>
      <c r="Q134" s="431">
        <v>2021</v>
      </c>
      <c r="R134" s="416">
        <v>591425</v>
      </c>
      <c r="S134" s="416">
        <v>577000</v>
      </c>
      <c r="U134" s="416">
        <v>0</v>
      </c>
      <c r="W134" s="430" t="s">
        <v>1568</v>
      </c>
      <c r="X134" s="430">
        <v>640503</v>
      </c>
      <c r="Y134" s="430" t="s">
        <v>1982</v>
      </c>
      <c r="AB134" s="430" t="s">
        <v>2166</v>
      </c>
      <c r="AC134" s="250">
        <v>345</v>
      </c>
      <c r="AH134" s="250" t="s">
        <v>1840</v>
      </c>
      <c r="AI134" s="250" t="s">
        <v>1840</v>
      </c>
      <c r="AL134"/>
      <c r="AM134" s="460"/>
    </row>
    <row r="135" spans="2:39" hidden="1">
      <c r="B135" s="250">
        <v>200200</v>
      </c>
      <c r="C135" s="250">
        <v>30491</v>
      </c>
      <c r="D135" s="250">
        <v>50600</v>
      </c>
      <c r="E135" s="250">
        <v>0</v>
      </c>
      <c r="F135" s="250" t="s">
        <v>1834</v>
      </c>
      <c r="G135" s="250" t="s">
        <v>2167</v>
      </c>
      <c r="H135" s="250" t="s">
        <v>2168</v>
      </c>
      <c r="I135" s="250" t="s">
        <v>1215</v>
      </c>
      <c r="J135" s="250"/>
      <c r="K135" s="415">
        <v>42795</v>
      </c>
      <c r="L135" s="436"/>
      <c r="M135" s="415">
        <v>41275</v>
      </c>
      <c r="N135" s="415">
        <v>41334</v>
      </c>
      <c r="O135" s="430" t="s">
        <v>2169</v>
      </c>
      <c r="P135" s="416">
        <v>237000</v>
      </c>
      <c r="Q135" s="431">
        <v>2013</v>
      </c>
      <c r="R135" s="416">
        <v>261603.65492999999</v>
      </c>
      <c r="S135" s="416">
        <v>735000</v>
      </c>
      <c r="V135" s="250" t="s">
        <v>1582</v>
      </c>
      <c r="W135" s="430" t="s">
        <v>563</v>
      </c>
      <c r="X135" s="430">
        <v>520937</v>
      </c>
      <c r="Y135" s="430" t="s">
        <v>2170</v>
      </c>
      <c r="AB135" s="430" t="s">
        <v>2171</v>
      </c>
      <c r="AC135" s="250">
        <v>69</v>
      </c>
      <c r="AG135" s="250" t="s">
        <v>1564</v>
      </c>
      <c r="AL135"/>
      <c r="AM135" s="460"/>
    </row>
    <row r="136" spans="2:39" hidden="1">
      <c r="B136" s="250">
        <v>200234</v>
      </c>
      <c r="C136" s="250">
        <v>30503</v>
      </c>
      <c r="D136" s="250">
        <v>50628</v>
      </c>
      <c r="E136" s="250">
        <v>0</v>
      </c>
      <c r="F136" s="250" t="s">
        <v>1834</v>
      </c>
      <c r="G136" s="250" t="s">
        <v>2172</v>
      </c>
      <c r="H136" s="250" t="s">
        <v>2173</v>
      </c>
      <c r="I136" s="250" t="s">
        <v>1215</v>
      </c>
      <c r="J136" s="250"/>
      <c r="K136" s="415">
        <v>42795</v>
      </c>
      <c r="L136" s="436"/>
      <c r="M136" s="415">
        <v>42887</v>
      </c>
      <c r="N136" s="415">
        <v>41575</v>
      </c>
      <c r="O136" s="430" t="s">
        <v>2174</v>
      </c>
      <c r="P136" s="416">
        <v>185004</v>
      </c>
      <c r="Q136" s="431">
        <v>2013</v>
      </c>
      <c r="R136" s="416">
        <v>204209.799902</v>
      </c>
      <c r="S136" s="416">
        <v>0</v>
      </c>
      <c r="V136" s="250" t="s">
        <v>1582</v>
      </c>
      <c r="W136" s="430" t="s">
        <v>563</v>
      </c>
      <c r="X136" s="430">
        <v>520937</v>
      </c>
      <c r="Y136" s="430" t="s">
        <v>2170</v>
      </c>
      <c r="AB136" s="430" t="s">
        <v>2175</v>
      </c>
      <c r="AC136" s="250">
        <v>69</v>
      </c>
      <c r="AG136" s="250" t="s">
        <v>1564</v>
      </c>
      <c r="AL136"/>
      <c r="AM136" s="460"/>
    </row>
    <row r="137" spans="2:39" hidden="1">
      <c r="B137" s="250">
        <v>200245</v>
      </c>
      <c r="C137" s="250">
        <v>30563</v>
      </c>
      <c r="D137" s="250">
        <v>50702</v>
      </c>
      <c r="E137" s="250">
        <v>0</v>
      </c>
      <c r="F137" s="250" t="s">
        <v>1834</v>
      </c>
      <c r="G137" s="250" t="s">
        <v>2176</v>
      </c>
      <c r="H137" s="250" t="s">
        <v>2177</v>
      </c>
      <c r="I137" s="250" t="s">
        <v>1215</v>
      </c>
      <c r="J137" s="250"/>
      <c r="K137" s="415">
        <v>42887</v>
      </c>
      <c r="L137" s="436"/>
      <c r="M137" s="415">
        <v>42887</v>
      </c>
      <c r="N137" s="415">
        <v>41689</v>
      </c>
      <c r="O137" s="430" t="s">
        <v>564</v>
      </c>
      <c r="P137" s="416">
        <v>504000</v>
      </c>
      <c r="Q137" s="431">
        <v>2014</v>
      </c>
      <c r="R137" s="416">
        <v>542752.87248000002</v>
      </c>
      <c r="S137" s="416">
        <v>504000</v>
      </c>
      <c r="V137" s="250" t="s">
        <v>1582</v>
      </c>
      <c r="W137" s="430" t="s">
        <v>563</v>
      </c>
      <c r="X137" s="430">
        <v>520204</v>
      </c>
      <c r="Y137" s="430" t="s">
        <v>2178</v>
      </c>
      <c r="AB137" s="430" t="s">
        <v>2179</v>
      </c>
      <c r="AC137" s="250">
        <v>138</v>
      </c>
      <c r="AH137" s="250" t="s">
        <v>1564</v>
      </c>
      <c r="AL137"/>
      <c r="AM137" s="460"/>
    </row>
    <row r="138" spans="2:39" hidden="1">
      <c r="B138" s="250">
        <v>200397</v>
      </c>
      <c r="C138" s="250">
        <v>31002</v>
      </c>
      <c r="D138" s="250">
        <v>51445</v>
      </c>
      <c r="E138" s="250">
        <v>0</v>
      </c>
      <c r="F138" s="250" t="s">
        <v>1834</v>
      </c>
      <c r="G138" s="250" t="s">
        <v>2180</v>
      </c>
      <c r="H138" s="250" t="s">
        <v>2181</v>
      </c>
      <c r="I138" s="250" t="s">
        <v>1215</v>
      </c>
      <c r="J138" s="250"/>
      <c r="K138" s="415">
        <v>44317</v>
      </c>
      <c r="L138" s="436"/>
      <c r="M138" s="415">
        <v>42887</v>
      </c>
      <c r="N138" s="415">
        <v>42507</v>
      </c>
      <c r="O138" s="430" t="s">
        <v>1216</v>
      </c>
      <c r="P138" s="416">
        <v>6000000</v>
      </c>
      <c r="Q138" s="431">
        <v>2016</v>
      </c>
      <c r="R138" s="416">
        <v>6788449.2599999998</v>
      </c>
      <c r="S138" s="416">
        <v>7710000</v>
      </c>
      <c r="W138" s="430" t="s">
        <v>1568</v>
      </c>
      <c r="X138" s="430">
        <v>515442</v>
      </c>
      <c r="Y138" s="430" t="s">
        <v>2182</v>
      </c>
      <c r="Z138" s="430">
        <v>520994</v>
      </c>
      <c r="AA138" s="430" t="s">
        <v>2183</v>
      </c>
      <c r="AB138" s="430" t="s">
        <v>2184</v>
      </c>
      <c r="AC138" s="250">
        <v>138</v>
      </c>
      <c r="AH138" s="250" t="s">
        <v>1840</v>
      </c>
      <c r="AI138" s="250" t="s">
        <v>1840</v>
      </c>
      <c r="AL138"/>
      <c r="AM138" s="460"/>
    </row>
    <row r="139" spans="2:39" hidden="1">
      <c r="B139" s="250">
        <v>200397</v>
      </c>
      <c r="C139" s="250">
        <v>31065</v>
      </c>
      <c r="D139" s="250">
        <v>51484</v>
      </c>
      <c r="E139" s="250">
        <v>0</v>
      </c>
      <c r="F139" s="250" t="s">
        <v>1834</v>
      </c>
      <c r="G139" s="250" t="s">
        <v>2185</v>
      </c>
      <c r="H139" s="250" t="s">
        <v>2186</v>
      </c>
      <c r="I139" s="250" t="s">
        <v>1215</v>
      </c>
      <c r="J139" s="250"/>
      <c r="K139" s="415">
        <v>45077</v>
      </c>
      <c r="L139" s="436"/>
      <c r="M139" s="415">
        <v>42887</v>
      </c>
      <c r="N139" s="415">
        <v>42507</v>
      </c>
      <c r="O139" s="430" t="s">
        <v>1216</v>
      </c>
      <c r="P139" s="416">
        <v>4000000</v>
      </c>
      <c r="Q139" s="431">
        <v>2016</v>
      </c>
      <c r="R139" s="416">
        <v>4638773.68</v>
      </c>
      <c r="S139" s="416">
        <v>4000000</v>
      </c>
      <c r="U139" s="416">
        <v>0</v>
      </c>
      <c r="W139" s="430" t="s">
        <v>1568</v>
      </c>
      <c r="X139" s="430">
        <v>520855</v>
      </c>
      <c r="Y139" s="430" t="s">
        <v>2187</v>
      </c>
      <c r="AB139" s="430" t="s">
        <v>2188</v>
      </c>
      <c r="AC139" s="250">
        <v>138</v>
      </c>
      <c r="AL139"/>
      <c r="AM139" s="460"/>
    </row>
    <row r="140" spans="2:39" hidden="1">
      <c r="B140" s="250">
        <v>200390</v>
      </c>
      <c r="C140" s="250">
        <v>31025</v>
      </c>
      <c r="D140" s="250">
        <v>51487</v>
      </c>
      <c r="E140" s="250">
        <v>0</v>
      </c>
      <c r="F140" s="250" t="s">
        <v>1881</v>
      </c>
      <c r="G140" s="250" t="s">
        <v>2189</v>
      </c>
      <c r="H140" s="250" t="s">
        <v>2190</v>
      </c>
      <c r="I140" s="250" t="s">
        <v>1215</v>
      </c>
      <c r="J140" s="250"/>
      <c r="K140" s="420"/>
      <c r="L140" s="436"/>
      <c r="M140" s="415">
        <v>42887</v>
      </c>
      <c r="N140" s="415">
        <v>42507</v>
      </c>
      <c r="O140" s="430" t="s">
        <v>1216</v>
      </c>
      <c r="P140" s="416">
        <v>2266000</v>
      </c>
      <c r="Q140" s="431">
        <v>2016</v>
      </c>
      <c r="R140" s="416">
        <v>2627865.2897199998</v>
      </c>
      <c r="S140" s="416">
        <v>2266000</v>
      </c>
      <c r="U140" s="416">
        <v>0</v>
      </c>
      <c r="W140" s="430" t="s">
        <v>563</v>
      </c>
      <c r="X140" s="430">
        <v>505550</v>
      </c>
      <c r="Y140" s="430" t="s">
        <v>2191</v>
      </c>
      <c r="AB140" s="430" t="s">
        <v>2192</v>
      </c>
      <c r="AC140" s="250">
        <v>161</v>
      </c>
      <c r="AH140" s="250" t="s">
        <v>1840</v>
      </c>
      <c r="AI140" s="250" t="s">
        <v>1840</v>
      </c>
      <c r="AL140"/>
      <c r="AM140" s="460"/>
    </row>
    <row r="141" spans="2:39" hidden="1">
      <c r="B141" s="250">
        <v>200397</v>
      </c>
      <c r="C141" s="250">
        <v>31041</v>
      </c>
      <c r="D141" s="250">
        <v>51526</v>
      </c>
      <c r="E141" s="250">
        <v>0</v>
      </c>
      <c r="F141" s="250" t="s">
        <v>1834</v>
      </c>
      <c r="G141" s="250" t="s">
        <v>2193</v>
      </c>
      <c r="H141" s="250" t="s">
        <v>2194</v>
      </c>
      <c r="I141" s="250" t="s">
        <v>1215</v>
      </c>
      <c r="J141" s="250"/>
      <c r="K141" s="415">
        <v>44652</v>
      </c>
      <c r="L141" s="436"/>
      <c r="M141" s="415">
        <v>42887</v>
      </c>
      <c r="N141" s="415">
        <v>42507</v>
      </c>
      <c r="O141" s="430" t="s">
        <v>1216</v>
      </c>
      <c r="P141" s="416">
        <v>550000</v>
      </c>
      <c r="Q141" s="431">
        <v>2016</v>
      </c>
      <c r="R141" s="416">
        <v>637831.38100000005</v>
      </c>
      <c r="S141" s="416">
        <v>600000</v>
      </c>
      <c r="U141" s="416">
        <v>0</v>
      </c>
      <c r="W141" s="430" t="s">
        <v>1568</v>
      </c>
      <c r="X141" s="430">
        <v>520203</v>
      </c>
      <c r="AB141" s="430" t="s">
        <v>2195</v>
      </c>
      <c r="AC141" s="250">
        <v>138</v>
      </c>
      <c r="AL141"/>
      <c r="AM141" s="460"/>
    </row>
    <row r="142" spans="2:39" hidden="1">
      <c r="B142" s="250">
        <v>200397</v>
      </c>
      <c r="C142" s="250">
        <v>31041</v>
      </c>
      <c r="D142" s="250">
        <v>51527</v>
      </c>
      <c r="E142" s="250">
        <v>0</v>
      </c>
      <c r="F142" s="250" t="s">
        <v>1834</v>
      </c>
      <c r="G142" s="250" t="s">
        <v>2193</v>
      </c>
      <c r="H142" s="250" t="s">
        <v>2196</v>
      </c>
      <c r="I142" s="250" t="s">
        <v>1215</v>
      </c>
      <c r="J142" s="250"/>
      <c r="K142" s="415">
        <v>44652</v>
      </c>
      <c r="L142" s="436"/>
      <c r="M142" s="415">
        <v>42887</v>
      </c>
      <c r="N142" s="415">
        <v>42507</v>
      </c>
      <c r="O142" s="430" t="s">
        <v>1216</v>
      </c>
      <c r="P142" s="416">
        <v>3000000</v>
      </c>
      <c r="Q142" s="431">
        <v>2016</v>
      </c>
      <c r="R142" s="416">
        <v>3479080.26</v>
      </c>
      <c r="S142" s="416">
        <v>3600000</v>
      </c>
      <c r="U142" s="416">
        <v>0</v>
      </c>
      <c r="W142" s="430" t="s">
        <v>1568</v>
      </c>
      <c r="Z142" s="430">
        <v>520938</v>
      </c>
      <c r="AA142" s="430" t="s">
        <v>2197</v>
      </c>
      <c r="AB142" s="430" t="s">
        <v>2198</v>
      </c>
      <c r="AC142" s="250" t="s">
        <v>2199</v>
      </c>
      <c r="AL142"/>
      <c r="AM142" s="460"/>
    </row>
    <row r="143" spans="2:39" hidden="1">
      <c r="B143" s="250">
        <v>200419</v>
      </c>
      <c r="C143" s="250">
        <v>31042</v>
      </c>
      <c r="D143" s="250">
        <v>51531</v>
      </c>
      <c r="E143" s="250">
        <v>0</v>
      </c>
      <c r="F143" s="250" t="s">
        <v>1834</v>
      </c>
      <c r="G143" s="250" t="s">
        <v>2200</v>
      </c>
      <c r="H143" s="250" t="s">
        <v>2201</v>
      </c>
      <c r="I143" s="250" t="s">
        <v>1215</v>
      </c>
      <c r="J143" s="250"/>
      <c r="K143" s="415">
        <v>46387</v>
      </c>
      <c r="L143" s="436"/>
      <c r="M143" s="415">
        <v>42887</v>
      </c>
      <c r="N143" s="415">
        <v>42731</v>
      </c>
      <c r="O143" s="430" t="s">
        <v>1216</v>
      </c>
      <c r="P143" s="416">
        <v>1400000</v>
      </c>
      <c r="Q143" s="431">
        <v>2017</v>
      </c>
      <c r="R143" s="416">
        <v>1583971.4939999999</v>
      </c>
      <c r="S143" s="416">
        <v>5700000</v>
      </c>
      <c r="U143" s="416">
        <v>0</v>
      </c>
      <c r="W143" s="430" t="s">
        <v>1568</v>
      </c>
      <c r="X143" s="430">
        <v>520999</v>
      </c>
      <c r="Y143" s="430" t="s">
        <v>1947</v>
      </c>
      <c r="AB143" s="430" t="s">
        <v>2202</v>
      </c>
      <c r="AC143" s="250">
        <v>138</v>
      </c>
      <c r="AD143" s="250">
        <v>2</v>
      </c>
      <c r="AH143" s="250" t="s">
        <v>1840</v>
      </c>
      <c r="AI143" s="250" t="s">
        <v>1840</v>
      </c>
      <c r="AL143"/>
      <c r="AM143" s="460"/>
    </row>
    <row r="144" spans="2:39" hidden="1">
      <c r="B144" s="250">
        <v>200420</v>
      </c>
      <c r="C144" s="250">
        <v>31063</v>
      </c>
      <c r="D144" s="250">
        <v>51567</v>
      </c>
      <c r="E144" s="250">
        <v>0</v>
      </c>
      <c r="F144" s="250" t="s">
        <v>2027</v>
      </c>
      <c r="G144" s="250" t="s">
        <v>2203</v>
      </c>
      <c r="H144" s="250" t="s">
        <v>2204</v>
      </c>
      <c r="I144" s="250" t="s">
        <v>1215</v>
      </c>
      <c r="J144" s="250"/>
      <c r="K144" s="415">
        <v>44348</v>
      </c>
      <c r="L144" s="436"/>
      <c r="M144" s="415">
        <v>44348</v>
      </c>
      <c r="N144" s="415">
        <v>42747</v>
      </c>
      <c r="O144" s="430" t="s">
        <v>2205</v>
      </c>
      <c r="P144" s="416">
        <v>767347</v>
      </c>
      <c r="Q144" s="431">
        <v>2017</v>
      </c>
      <c r="R144" s="416">
        <v>847007.50970299996</v>
      </c>
      <c r="S144" s="416">
        <v>0</v>
      </c>
      <c r="U144" s="416">
        <v>0</v>
      </c>
      <c r="W144" s="430" t="s">
        <v>1563</v>
      </c>
      <c r="X144" s="430">
        <v>528160</v>
      </c>
      <c r="Y144" s="430" t="s">
        <v>2206</v>
      </c>
      <c r="Z144" s="430">
        <v>528178</v>
      </c>
      <c r="AA144" s="430" t="s">
        <v>2207</v>
      </c>
      <c r="AB144" s="430" t="s">
        <v>2208</v>
      </c>
      <c r="AC144" s="250">
        <v>115</v>
      </c>
      <c r="AE144" s="250">
        <v>0.03</v>
      </c>
      <c r="AH144" s="250" t="s">
        <v>1840</v>
      </c>
      <c r="AI144" s="250" t="s">
        <v>1840</v>
      </c>
      <c r="AL144"/>
      <c r="AM144" s="460"/>
    </row>
    <row r="145" spans="2:39" hidden="1">
      <c r="B145" s="250">
        <v>200455</v>
      </c>
      <c r="C145" s="250">
        <v>41198</v>
      </c>
      <c r="D145" s="250">
        <v>61852</v>
      </c>
      <c r="E145" s="250">
        <v>0</v>
      </c>
      <c r="F145" s="250" t="s">
        <v>2027</v>
      </c>
      <c r="G145" s="250" t="s">
        <v>2209</v>
      </c>
      <c r="H145" s="250" t="s">
        <v>2210</v>
      </c>
      <c r="I145" s="250" t="s">
        <v>1215</v>
      </c>
      <c r="J145" s="250"/>
      <c r="K145" s="415">
        <v>43465</v>
      </c>
      <c r="L145" s="436"/>
      <c r="M145" s="415">
        <v>43252</v>
      </c>
      <c r="N145" s="415">
        <v>42867</v>
      </c>
      <c r="O145" s="430" t="s">
        <v>1359</v>
      </c>
      <c r="P145" s="416">
        <v>98639</v>
      </c>
      <c r="Q145" s="431">
        <v>2017</v>
      </c>
      <c r="R145" s="416">
        <v>101104.97500000001</v>
      </c>
      <c r="S145" s="416">
        <v>98639</v>
      </c>
      <c r="U145" s="416">
        <v>0</v>
      </c>
      <c r="W145" s="430" t="s">
        <v>1568</v>
      </c>
      <c r="X145" s="430">
        <v>523090</v>
      </c>
      <c r="Y145" s="430" t="s">
        <v>2211</v>
      </c>
      <c r="Z145" s="430">
        <v>523093</v>
      </c>
      <c r="AA145" s="430" t="s">
        <v>2212</v>
      </c>
      <c r="AB145" s="430" t="s">
        <v>2213</v>
      </c>
      <c r="AC145" s="250">
        <v>115</v>
      </c>
      <c r="AH145" s="250" t="s">
        <v>1840</v>
      </c>
      <c r="AI145" s="250" t="s">
        <v>1840</v>
      </c>
      <c r="AL145"/>
      <c r="AM145" s="460"/>
    </row>
    <row r="146" spans="2:39" hidden="1">
      <c r="B146" s="250">
        <v>200455</v>
      </c>
      <c r="C146" s="250">
        <v>41198</v>
      </c>
      <c r="D146" s="250">
        <v>61853</v>
      </c>
      <c r="E146" s="250">
        <v>0</v>
      </c>
      <c r="F146" s="250" t="s">
        <v>2027</v>
      </c>
      <c r="G146" s="250" t="s">
        <v>2209</v>
      </c>
      <c r="H146" s="250" t="s">
        <v>2214</v>
      </c>
      <c r="I146" s="250" t="s">
        <v>1215</v>
      </c>
      <c r="J146" s="250"/>
      <c r="K146" s="415">
        <v>43465</v>
      </c>
      <c r="L146" s="436"/>
      <c r="M146" s="415">
        <v>43252</v>
      </c>
      <c r="N146" s="415">
        <v>42867</v>
      </c>
      <c r="O146" s="430" t="s">
        <v>1359</v>
      </c>
      <c r="P146" s="416">
        <v>108430</v>
      </c>
      <c r="Q146" s="431">
        <v>2017</v>
      </c>
      <c r="R146" s="416">
        <v>111140.75</v>
      </c>
      <c r="S146" s="416">
        <v>108430</v>
      </c>
      <c r="U146" s="416">
        <v>0</v>
      </c>
      <c r="W146" s="430" t="s">
        <v>1568</v>
      </c>
      <c r="X146" s="430">
        <v>523090</v>
      </c>
      <c r="Y146" s="430" t="s">
        <v>2211</v>
      </c>
      <c r="Z146" s="430">
        <v>523093</v>
      </c>
      <c r="AA146" s="430" t="s">
        <v>2212</v>
      </c>
      <c r="AB146" s="430" t="s">
        <v>2215</v>
      </c>
      <c r="AC146" s="250">
        <v>115</v>
      </c>
      <c r="AH146" s="250" t="s">
        <v>1840</v>
      </c>
      <c r="AI146" s="250" t="s">
        <v>1840</v>
      </c>
      <c r="AL146"/>
      <c r="AM146" s="460"/>
    </row>
    <row r="147" spans="2:39" hidden="1">
      <c r="B147" s="250">
        <v>200479</v>
      </c>
      <c r="C147" s="250">
        <v>51249</v>
      </c>
      <c r="D147" s="250">
        <v>71954</v>
      </c>
      <c r="E147" s="250">
        <v>0</v>
      </c>
      <c r="F147" s="250" t="s">
        <v>2216</v>
      </c>
      <c r="G147" s="250" t="s">
        <v>2217</v>
      </c>
      <c r="H147" s="250" t="s">
        <v>2218</v>
      </c>
      <c r="I147" s="250" t="s">
        <v>1215</v>
      </c>
      <c r="J147" s="250"/>
      <c r="K147" s="415">
        <v>44196</v>
      </c>
      <c r="L147" s="436"/>
      <c r="M147" s="415">
        <v>44348</v>
      </c>
      <c r="N147" s="415">
        <v>43158</v>
      </c>
      <c r="O147" s="430" t="s">
        <v>2219</v>
      </c>
      <c r="P147" s="416">
        <v>3600000</v>
      </c>
      <c r="Q147" s="431">
        <v>2018</v>
      </c>
      <c r="R147" s="416">
        <v>3782250</v>
      </c>
      <c r="S147" s="416">
        <v>5066520</v>
      </c>
      <c r="U147" s="416">
        <v>0</v>
      </c>
      <c r="W147" s="430" t="s">
        <v>1563</v>
      </c>
      <c r="AB147" s="430" t="s">
        <v>2220</v>
      </c>
      <c r="AE147" s="250">
        <v>4</v>
      </c>
      <c r="AH147" s="250" t="s">
        <v>1840</v>
      </c>
      <c r="AI147" s="250" t="s">
        <v>1840</v>
      </c>
      <c r="AL147"/>
      <c r="AM147" s="460"/>
    </row>
    <row r="148" spans="2:39" hidden="1">
      <c r="B148" s="250">
        <v>200466</v>
      </c>
      <c r="C148" s="250">
        <v>51249</v>
      </c>
      <c r="D148" s="250">
        <v>71955</v>
      </c>
      <c r="E148" s="250">
        <v>0</v>
      </c>
      <c r="F148" s="250" t="s">
        <v>1869</v>
      </c>
      <c r="G148" s="250" t="s">
        <v>2217</v>
      </c>
      <c r="H148" s="250" t="s">
        <v>2221</v>
      </c>
      <c r="I148" s="250" t="s">
        <v>1215</v>
      </c>
      <c r="J148" s="250"/>
      <c r="K148" s="415">
        <v>44298</v>
      </c>
      <c r="L148" s="436"/>
      <c r="M148" s="415">
        <v>44348</v>
      </c>
      <c r="N148" s="415">
        <v>42999</v>
      </c>
      <c r="O148" s="430" t="s">
        <v>2222</v>
      </c>
      <c r="P148" s="416">
        <v>7831427</v>
      </c>
      <c r="Q148" s="431">
        <v>2017</v>
      </c>
      <c r="R148" s="416">
        <v>8644430.0696939994</v>
      </c>
      <c r="S148" s="416">
        <v>5156586</v>
      </c>
      <c r="U148" s="416">
        <v>5156585</v>
      </c>
      <c r="V148" s="250" t="s">
        <v>1706</v>
      </c>
      <c r="W148" s="430" t="s">
        <v>1707</v>
      </c>
      <c r="AB148" s="430" t="s">
        <v>2223</v>
      </c>
      <c r="AC148" s="250">
        <v>69</v>
      </c>
      <c r="AE148" s="250">
        <v>5.0999999999999996</v>
      </c>
      <c r="AG148" s="250" t="s">
        <v>1564</v>
      </c>
      <c r="AH148" s="250" t="s">
        <v>1564</v>
      </c>
      <c r="AI148" s="250" t="s">
        <v>1564</v>
      </c>
      <c r="AL148"/>
      <c r="AM148" s="460"/>
    </row>
    <row r="149" spans="2:39" hidden="1">
      <c r="B149" s="250">
        <v>210536</v>
      </c>
      <c r="C149" s="250">
        <v>41199</v>
      </c>
      <c r="D149" s="250">
        <v>71960</v>
      </c>
      <c r="E149" s="250">
        <v>0</v>
      </c>
      <c r="F149" s="250" t="s">
        <v>2027</v>
      </c>
      <c r="G149" s="250" t="s">
        <v>2224</v>
      </c>
      <c r="H149" s="250" t="s">
        <v>2225</v>
      </c>
      <c r="I149" s="250" t="s">
        <v>1215</v>
      </c>
      <c r="J149" s="250"/>
      <c r="K149" s="415">
        <v>44490</v>
      </c>
      <c r="L149" s="436"/>
      <c r="M149" s="415">
        <v>43252</v>
      </c>
      <c r="N149" s="415">
        <v>43767</v>
      </c>
      <c r="O149" s="430" t="s">
        <v>1359</v>
      </c>
      <c r="P149" s="416">
        <v>9037903</v>
      </c>
      <c r="Q149" s="431">
        <v>2017</v>
      </c>
      <c r="R149" s="416">
        <v>9976153.8299700003</v>
      </c>
      <c r="S149" s="416">
        <v>1338161</v>
      </c>
      <c r="U149" s="416">
        <v>0</v>
      </c>
      <c r="W149" s="430" t="s">
        <v>1568</v>
      </c>
      <c r="X149" s="430">
        <v>523308</v>
      </c>
      <c r="Y149" s="430" t="s">
        <v>2226</v>
      </c>
      <c r="Z149" s="430">
        <v>523256</v>
      </c>
      <c r="AA149" s="430" t="s">
        <v>2227</v>
      </c>
      <c r="AB149" s="430" t="s">
        <v>2228</v>
      </c>
      <c r="AC149" s="250">
        <v>115</v>
      </c>
      <c r="AD149" s="250">
        <v>10.25</v>
      </c>
      <c r="AL149"/>
      <c r="AM149" s="460"/>
    </row>
    <row r="150" spans="2:39" hidden="1">
      <c r="B150" s="250">
        <v>200477</v>
      </c>
      <c r="C150" s="250">
        <v>51254</v>
      </c>
      <c r="D150" s="250">
        <v>71963</v>
      </c>
      <c r="E150" s="250">
        <v>0</v>
      </c>
      <c r="F150" s="250" t="s">
        <v>1905</v>
      </c>
      <c r="G150" s="250" t="s">
        <v>2229</v>
      </c>
      <c r="H150" s="250" t="s">
        <v>2230</v>
      </c>
      <c r="I150" s="250" t="s">
        <v>1215</v>
      </c>
      <c r="J150" s="250"/>
      <c r="K150" s="415">
        <v>45078</v>
      </c>
      <c r="L150" s="436"/>
      <c r="M150" s="415">
        <v>44166</v>
      </c>
      <c r="N150" s="415">
        <v>43152</v>
      </c>
      <c r="O150" s="430" t="s">
        <v>2231</v>
      </c>
      <c r="P150" s="416">
        <v>12692888</v>
      </c>
      <c r="Q150" s="431">
        <v>2018</v>
      </c>
      <c r="R150" s="416">
        <v>14010573.385725999</v>
      </c>
      <c r="S150" s="416">
        <v>20297796</v>
      </c>
      <c r="U150" s="416">
        <v>0</v>
      </c>
      <c r="W150" s="430" t="s">
        <v>1568</v>
      </c>
      <c r="AB150" s="430" t="s">
        <v>2232</v>
      </c>
      <c r="AC150" s="250">
        <v>345</v>
      </c>
      <c r="AD150" s="250">
        <v>0.2</v>
      </c>
      <c r="AH150" s="250" t="s">
        <v>1840</v>
      </c>
      <c r="AI150" s="250" t="s">
        <v>1840</v>
      </c>
      <c r="AL150"/>
      <c r="AM150" s="460"/>
    </row>
    <row r="151" spans="2:39" hidden="1">
      <c r="B151" s="250">
        <v>200477</v>
      </c>
      <c r="C151" s="250">
        <v>51254</v>
      </c>
      <c r="D151" s="250">
        <v>71964</v>
      </c>
      <c r="E151" s="250">
        <v>0</v>
      </c>
      <c r="F151" s="250" t="s">
        <v>1905</v>
      </c>
      <c r="G151" s="250" t="s">
        <v>2229</v>
      </c>
      <c r="H151" s="250" t="s">
        <v>2233</v>
      </c>
      <c r="I151" s="250" t="s">
        <v>1215</v>
      </c>
      <c r="J151" s="250"/>
      <c r="K151" s="415">
        <v>45078</v>
      </c>
      <c r="L151" s="436"/>
      <c r="M151" s="415">
        <v>44166</v>
      </c>
      <c r="N151" s="415">
        <v>43152</v>
      </c>
      <c r="O151" s="430" t="s">
        <v>2231</v>
      </c>
      <c r="P151" s="416">
        <v>5179657</v>
      </c>
      <c r="Q151" s="431">
        <v>2018</v>
      </c>
      <c r="R151" s="416">
        <v>5717372.1623790003</v>
      </c>
      <c r="S151" s="416">
        <v>5468352</v>
      </c>
      <c r="U151" s="416">
        <v>0</v>
      </c>
      <c r="W151" s="430" t="s">
        <v>1568</v>
      </c>
      <c r="AB151" s="430" t="s">
        <v>2234</v>
      </c>
      <c r="AC151" s="250" t="s">
        <v>2144</v>
      </c>
      <c r="AH151" s="250" t="s">
        <v>1840</v>
      </c>
      <c r="AI151" s="250" t="s">
        <v>1840</v>
      </c>
      <c r="AL151"/>
      <c r="AM151" s="460"/>
    </row>
    <row r="152" spans="2:39" hidden="1">
      <c r="B152" s="250">
        <v>200477</v>
      </c>
      <c r="C152" s="250">
        <v>51254</v>
      </c>
      <c r="D152" s="250">
        <v>71965</v>
      </c>
      <c r="E152" s="250">
        <v>0</v>
      </c>
      <c r="F152" s="250" t="s">
        <v>1905</v>
      </c>
      <c r="G152" s="250" t="s">
        <v>2229</v>
      </c>
      <c r="H152" s="250" t="s">
        <v>2235</v>
      </c>
      <c r="I152" s="250" t="s">
        <v>1215</v>
      </c>
      <c r="J152" s="250"/>
      <c r="K152" s="415">
        <v>45078</v>
      </c>
      <c r="L152" s="436"/>
      <c r="M152" s="415">
        <v>44166</v>
      </c>
      <c r="N152" s="415">
        <v>43152</v>
      </c>
      <c r="O152" s="430" t="s">
        <v>2231</v>
      </c>
      <c r="P152" s="416">
        <v>5179657</v>
      </c>
      <c r="Q152" s="431">
        <v>2018</v>
      </c>
      <c r="R152" s="416">
        <v>5717372.1623790003</v>
      </c>
      <c r="S152" s="416">
        <v>5468352</v>
      </c>
      <c r="U152" s="416">
        <v>0</v>
      </c>
      <c r="W152" s="430" t="s">
        <v>1568</v>
      </c>
      <c r="AB152" s="430" t="s">
        <v>2236</v>
      </c>
      <c r="AC152" s="250" t="s">
        <v>2144</v>
      </c>
      <c r="AH152" s="250" t="s">
        <v>1840</v>
      </c>
      <c r="AI152" s="250" t="s">
        <v>1840</v>
      </c>
      <c r="AL152"/>
      <c r="AM152" s="460"/>
    </row>
    <row r="153" spans="2:39" hidden="1">
      <c r="B153" s="250">
        <v>200477</v>
      </c>
      <c r="C153" s="250">
        <v>51254</v>
      </c>
      <c r="D153" s="250">
        <v>71966</v>
      </c>
      <c r="E153" s="250">
        <v>0</v>
      </c>
      <c r="F153" s="250" t="s">
        <v>1905</v>
      </c>
      <c r="G153" s="250" t="s">
        <v>2229</v>
      </c>
      <c r="H153" s="250" t="s">
        <v>2237</v>
      </c>
      <c r="I153" s="250" t="s">
        <v>1215</v>
      </c>
      <c r="J153" s="250"/>
      <c r="K153" s="415">
        <v>45078</v>
      </c>
      <c r="L153" s="436"/>
      <c r="M153" s="415">
        <v>44166</v>
      </c>
      <c r="N153" s="415">
        <v>43152</v>
      </c>
      <c r="O153" s="430" t="s">
        <v>2231</v>
      </c>
      <c r="P153" s="416">
        <v>11271233</v>
      </c>
      <c r="Q153" s="431">
        <v>2018</v>
      </c>
      <c r="R153" s="416">
        <v>12441332.271593001</v>
      </c>
      <c r="S153" s="416">
        <v>15279402</v>
      </c>
      <c r="U153" s="416">
        <v>0</v>
      </c>
      <c r="W153" s="430" t="s">
        <v>1568</v>
      </c>
      <c r="AB153" s="430" t="s">
        <v>2238</v>
      </c>
      <c r="AC153" s="250">
        <v>115</v>
      </c>
      <c r="AD153" s="250">
        <v>2.6</v>
      </c>
      <c r="AH153" s="250" t="s">
        <v>1840</v>
      </c>
      <c r="AI153" s="250" t="s">
        <v>1840</v>
      </c>
      <c r="AL153"/>
      <c r="AM153" s="460"/>
    </row>
    <row r="154" spans="2:39" hidden="1">
      <c r="B154" s="250">
        <v>200477</v>
      </c>
      <c r="C154" s="250">
        <v>51254</v>
      </c>
      <c r="D154" s="250">
        <v>71967</v>
      </c>
      <c r="E154" s="250">
        <v>0</v>
      </c>
      <c r="F154" s="250" t="s">
        <v>1905</v>
      </c>
      <c r="G154" s="250" t="s">
        <v>2229</v>
      </c>
      <c r="H154" s="250" t="s">
        <v>2239</v>
      </c>
      <c r="I154" s="250" t="s">
        <v>1215</v>
      </c>
      <c r="J154" s="250"/>
      <c r="K154" s="415">
        <v>45078</v>
      </c>
      <c r="L154" s="436"/>
      <c r="M154" s="415">
        <v>44166</v>
      </c>
      <c r="N154" s="415">
        <v>43152</v>
      </c>
      <c r="O154" s="430" t="s">
        <v>2231</v>
      </c>
      <c r="P154" s="416">
        <v>1273506</v>
      </c>
      <c r="Q154" s="431">
        <v>2018</v>
      </c>
      <c r="R154" s="416">
        <v>1405712.3382919999</v>
      </c>
      <c r="S154" s="416">
        <v>1605462</v>
      </c>
      <c r="U154" s="416">
        <v>0</v>
      </c>
      <c r="W154" s="430" t="s">
        <v>1568</v>
      </c>
      <c r="AB154" s="430" t="s">
        <v>2240</v>
      </c>
      <c r="AC154" s="250">
        <v>115</v>
      </c>
      <c r="AD154" s="250">
        <v>1</v>
      </c>
      <c r="AH154" s="250" t="s">
        <v>1840</v>
      </c>
      <c r="AI154" s="250" t="s">
        <v>1840</v>
      </c>
      <c r="AL154"/>
      <c r="AM154" s="460"/>
    </row>
    <row r="155" spans="2:39" hidden="1">
      <c r="B155" s="250">
        <v>200477</v>
      </c>
      <c r="C155" s="250">
        <v>51254</v>
      </c>
      <c r="D155" s="250">
        <v>71968</v>
      </c>
      <c r="E155" s="250">
        <v>0</v>
      </c>
      <c r="F155" s="250" t="s">
        <v>1905</v>
      </c>
      <c r="G155" s="250" t="s">
        <v>2229</v>
      </c>
      <c r="H155" s="250" t="s">
        <v>2241</v>
      </c>
      <c r="I155" s="250" t="s">
        <v>1215</v>
      </c>
      <c r="J155" s="250"/>
      <c r="K155" s="415">
        <v>45078</v>
      </c>
      <c r="L155" s="436"/>
      <c r="M155" s="415">
        <v>44166</v>
      </c>
      <c r="N155" s="415">
        <v>43152</v>
      </c>
      <c r="O155" s="430" t="s">
        <v>2231</v>
      </c>
      <c r="P155" s="416">
        <v>3703266</v>
      </c>
      <c r="Q155" s="431">
        <v>2018</v>
      </c>
      <c r="R155" s="416">
        <v>4087712.7458990002</v>
      </c>
      <c r="S155" s="416">
        <v>5656017</v>
      </c>
      <c r="U155" s="416">
        <v>0</v>
      </c>
      <c r="W155" s="430" t="s">
        <v>1568</v>
      </c>
      <c r="AB155" s="430" t="s">
        <v>2242</v>
      </c>
      <c r="AC155" s="250">
        <v>115</v>
      </c>
      <c r="AH155" s="250" t="s">
        <v>1840</v>
      </c>
      <c r="AI155" s="250" t="s">
        <v>1840</v>
      </c>
      <c r="AL155"/>
      <c r="AM155" s="460"/>
    </row>
    <row r="156" spans="2:39" hidden="1">
      <c r="B156" s="250">
        <v>200482</v>
      </c>
      <c r="C156" s="250">
        <v>51280</v>
      </c>
      <c r="D156" s="250">
        <v>72011</v>
      </c>
      <c r="E156" s="250">
        <v>0</v>
      </c>
      <c r="F156" s="250" t="s">
        <v>1834</v>
      </c>
      <c r="G156" s="250" t="s">
        <v>2243</v>
      </c>
      <c r="H156" s="250" t="s">
        <v>2244</v>
      </c>
      <c r="I156" s="250" t="s">
        <v>1215</v>
      </c>
      <c r="J156" s="250"/>
      <c r="K156" s="415">
        <v>44743</v>
      </c>
      <c r="L156" s="436"/>
      <c r="M156" s="415">
        <v>43617</v>
      </c>
      <c r="N156" s="415">
        <v>43158</v>
      </c>
      <c r="O156" s="430" t="s">
        <v>2245</v>
      </c>
      <c r="P156" s="416">
        <v>500000</v>
      </c>
      <c r="Q156" s="431">
        <v>2018</v>
      </c>
      <c r="R156" s="416">
        <v>551906.44499999995</v>
      </c>
      <c r="S156" s="416">
        <v>813590</v>
      </c>
      <c r="U156" s="416">
        <v>0</v>
      </c>
      <c r="W156" s="430" t="s">
        <v>1568</v>
      </c>
      <c r="X156" s="430">
        <v>520881</v>
      </c>
      <c r="Y156" s="430" t="s">
        <v>1891</v>
      </c>
      <c r="AB156" s="430" t="s">
        <v>2246</v>
      </c>
      <c r="AC156" s="250">
        <v>69</v>
      </c>
      <c r="AL156"/>
      <c r="AM156" s="460"/>
    </row>
    <row r="157" spans="2:39" hidden="1">
      <c r="B157" s="250">
        <v>200482</v>
      </c>
      <c r="C157" s="250">
        <v>51281</v>
      </c>
      <c r="D157" s="250">
        <v>72012</v>
      </c>
      <c r="E157" s="250">
        <v>0</v>
      </c>
      <c r="F157" s="250" t="s">
        <v>1834</v>
      </c>
      <c r="G157" s="250" t="s">
        <v>2247</v>
      </c>
      <c r="H157" s="250" t="s">
        <v>2248</v>
      </c>
      <c r="I157" s="250" t="s">
        <v>1215</v>
      </c>
      <c r="J157" s="250"/>
      <c r="K157" s="415">
        <v>45139</v>
      </c>
      <c r="L157" s="436"/>
      <c r="M157" s="415">
        <v>43252</v>
      </c>
      <c r="N157" s="415">
        <v>43158</v>
      </c>
      <c r="O157" s="430" t="s">
        <v>2245</v>
      </c>
      <c r="P157" s="416">
        <v>1000000</v>
      </c>
      <c r="Q157" s="431">
        <v>2018</v>
      </c>
      <c r="R157" s="416">
        <v>1103812.8899999999</v>
      </c>
      <c r="S157" s="416">
        <v>1000000</v>
      </c>
      <c r="U157" s="416">
        <v>0</v>
      </c>
      <c r="W157" s="430" t="s">
        <v>1568</v>
      </c>
      <c r="X157" s="430">
        <v>520851</v>
      </c>
      <c r="Y157" s="430" t="s">
        <v>2249</v>
      </c>
      <c r="AB157" s="430" t="s">
        <v>2250</v>
      </c>
      <c r="AC157" s="250">
        <v>69</v>
      </c>
      <c r="AL157"/>
      <c r="AM157" s="460"/>
    </row>
    <row r="158" spans="2:39" hidden="1">
      <c r="B158" s="250">
        <v>210483</v>
      </c>
      <c r="C158" s="250">
        <v>51282</v>
      </c>
      <c r="D158" s="250">
        <v>72013</v>
      </c>
      <c r="E158" s="250">
        <v>0</v>
      </c>
      <c r="F158" s="250" t="s">
        <v>1834</v>
      </c>
      <c r="G158" s="250" t="s">
        <v>2251</v>
      </c>
      <c r="H158" s="250" t="s">
        <v>2252</v>
      </c>
      <c r="I158" s="250" t="s">
        <v>1215</v>
      </c>
      <c r="J158" s="250"/>
      <c r="K158" s="415">
        <v>43266</v>
      </c>
      <c r="L158" s="436"/>
      <c r="M158" s="415">
        <v>43252</v>
      </c>
      <c r="N158" s="415">
        <v>43216</v>
      </c>
      <c r="O158" s="430" t="s">
        <v>2245</v>
      </c>
      <c r="P158" s="416">
        <v>2000000</v>
      </c>
      <c r="Q158" s="431">
        <v>2018</v>
      </c>
      <c r="R158" s="416">
        <v>2000000</v>
      </c>
      <c r="S158" s="416">
        <v>2000000</v>
      </c>
      <c r="U158" s="416">
        <v>0</v>
      </c>
      <c r="W158" s="430" t="s">
        <v>563</v>
      </c>
      <c r="AB158" s="430" t="s">
        <v>2253</v>
      </c>
      <c r="AC158" s="250">
        <v>138</v>
      </c>
      <c r="AH158" s="250" t="s">
        <v>1840</v>
      </c>
      <c r="AI158" s="250" t="s">
        <v>1840</v>
      </c>
      <c r="AL158"/>
      <c r="AM158" s="460"/>
    </row>
    <row r="159" spans="2:39" hidden="1">
      <c r="B159" s="250">
        <v>210483</v>
      </c>
      <c r="C159" s="250">
        <v>51282</v>
      </c>
      <c r="D159" s="250">
        <v>72014</v>
      </c>
      <c r="E159" s="250">
        <v>0</v>
      </c>
      <c r="F159" s="250" t="s">
        <v>1834</v>
      </c>
      <c r="G159" s="250" t="s">
        <v>2251</v>
      </c>
      <c r="H159" s="250" t="s">
        <v>2254</v>
      </c>
      <c r="I159" s="250" t="s">
        <v>1215</v>
      </c>
      <c r="J159" s="250"/>
      <c r="K159" s="415">
        <v>43647</v>
      </c>
      <c r="L159" s="436"/>
      <c r="M159" s="415">
        <v>43252</v>
      </c>
      <c r="N159" s="415">
        <v>43216</v>
      </c>
      <c r="O159" s="430" t="s">
        <v>2245</v>
      </c>
      <c r="P159" s="416">
        <v>4700000</v>
      </c>
      <c r="Q159" s="431">
        <v>2018</v>
      </c>
      <c r="R159" s="416">
        <v>4817500</v>
      </c>
      <c r="S159" s="416">
        <v>4700000</v>
      </c>
      <c r="U159" s="416">
        <v>0</v>
      </c>
      <c r="W159" s="430" t="s">
        <v>1568</v>
      </c>
      <c r="X159" s="430">
        <v>520964</v>
      </c>
      <c r="Y159" s="430" t="s">
        <v>2255</v>
      </c>
      <c r="AB159" s="430" t="s">
        <v>2256</v>
      </c>
      <c r="AC159" s="250">
        <v>138</v>
      </c>
      <c r="AD159" s="250">
        <v>9.4</v>
      </c>
      <c r="AH159" s="250" t="s">
        <v>1840</v>
      </c>
      <c r="AI159" s="250" t="s">
        <v>1840</v>
      </c>
      <c r="AL159"/>
      <c r="AM159" s="460"/>
    </row>
    <row r="160" spans="2:39" hidden="1">
      <c r="B160" s="250">
        <v>210483</v>
      </c>
      <c r="C160" s="250">
        <v>51282</v>
      </c>
      <c r="D160" s="250">
        <v>72015</v>
      </c>
      <c r="E160" s="250">
        <v>0</v>
      </c>
      <c r="F160" s="250" t="s">
        <v>1834</v>
      </c>
      <c r="G160" s="250" t="s">
        <v>2251</v>
      </c>
      <c r="H160" s="250" t="s">
        <v>2257</v>
      </c>
      <c r="I160" s="250" t="s">
        <v>1215</v>
      </c>
      <c r="J160" s="250"/>
      <c r="K160" s="415">
        <v>44804</v>
      </c>
      <c r="L160" s="436"/>
      <c r="M160" s="415">
        <v>43617</v>
      </c>
      <c r="N160" s="415">
        <v>43216</v>
      </c>
      <c r="O160" s="430" t="s">
        <v>2245</v>
      </c>
      <c r="P160" s="416">
        <v>7950000</v>
      </c>
      <c r="Q160" s="431">
        <v>2018</v>
      </c>
      <c r="R160" s="416">
        <v>8775312.4755000006</v>
      </c>
      <c r="S160" s="416">
        <v>12428000</v>
      </c>
      <c r="U160" s="416">
        <v>0</v>
      </c>
      <c r="W160" s="430" t="s">
        <v>1568</v>
      </c>
      <c r="X160" s="430">
        <v>520964</v>
      </c>
      <c r="Y160" s="430" t="s">
        <v>2255</v>
      </c>
      <c r="Z160" s="430">
        <v>521090</v>
      </c>
      <c r="AA160" s="430" t="s">
        <v>2258</v>
      </c>
      <c r="AB160" s="430" t="s">
        <v>2259</v>
      </c>
      <c r="AC160" s="250">
        <v>138</v>
      </c>
      <c r="AE160" s="250">
        <v>7.9</v>
      </c>
      <c r="AF160" s="250">
        <v>7.9</v>
      </c>
      <c r="AH160" s="250" t="s">
        <v>1840</v>
      </c>
      <c r="AI160" s="250" t="s">
        <v>1840</v>
      </c>
      <c r="AL160"/>
      <c r="AM160" s="460"/>
    </row>
    <row r="161" spans="2:39" hidden="1">
      <c r="B161" s="250">
        <v>210669</v>
      </c>
      <c r="C161" s="250">
        <v>51282</v>
      </c>
      <c r="D161" s="250">
        <v>72016</v>
      </c>
      <c r="E161" s="250">
        <v>0</v>
      </c>
      <c r="F161" s="250" t="s">
        <v>1834</v>
      </c>
      <c r="G161" s="250" t="s">
        <v>2251</v>
      </c>
      <c r="H161" s="250" t="s">
        <v>2260</v>
      </c>
      <c r="I161" s="250" t="s">
        <v>1215</v>
      </c>
      <c r="J161" s="250"/>
      <c r="K161" s="415">
        <v>44409</v>
      </c>
      <c r="L161" s="436"/>
      <c r="M161" s="415">
        <v>43617</v>
      </c>
      <c r="N161" s="415">
        <v>44679</v>
      </c>
      <c r="O161" s="430" t="s">
        <v>2245</v>
      </c>
      <c r="P161" s="416">
        <v>8600000</v>
      </c>
      <c r="Q161" s="431">
        <v>2018</v>
      </c>
      <c r="R161" s="416">
        <v>9261259.3320000004</v>
      </c>
      <c r="S161" s="416">
        <v>8600000</v>
      </c>
      <c r="U161" s="416">
        <v>0</v>
      </c>
      <c r="W161" s="430" t="s">
        <v>1568</v>
      </c>
      <c r="X161" s="430">
        <v>521016</v>
      </c>
      <c r="Y161" s="430" t="s">
        <v>1892</v>
      </c>
      <c r="Z161" s="430">
        <v>521090</v>
      </c>
      <c r="AA161" s="430" t="s">
        <v>2258</v>
      </c>
      <c r="AB161" s="430" t="s">
        <v>2261</v>
      </c>
      <c r="AC161" s="250">
        <v>138</v>
      </c>
      <c r="AE161" s="250">
        <v>13.5</v>
      </c>
      <c r="AF161" s="250">
        <v>13.5</v>
      </c>
      <c r="AH161" s="250" t="s">
        <v>1840</v>
      </c>
      <c r="AI161" s="250" t="s">
        <v>1840</v>
      </c>
      <c r="AL161"/>
      <c r="AM161" s="460"/>
    </row>
    <row r="162" spans="2:39" hidden="1">
      <c r="B162" s="250">
        <v>210483</v>
      </c>
      <c r="C162" s="250">
        <v>51282</v>
      </c>
      <c r="D162" s="250">
        <v>72018</v>
      </c>
      <c r="E162" s="250">
        <v>0</v>
      </c>
      <c r="F162" s="250" t="s">
        <v>1834</v>
      </c>
      <c r="G162" s="250" t="s">
        <v>2251</v>
      </c>
      <c r="H162" s="250" t="s">
        <v>2262</v>
      </c>
      <c r="I162" s="250" t="s">
        <v>1215</v>
      </c>
      <c r="J162" s="250"/>
      <c r="K162" s="415">
        <v>46171</v>
      </c>
      <c r="L162" s="436"/>
      <c r="M162" s="415">
        <v>43617</v>
      </c>
      <c r="N162" s="415">
        <v>43216</v>
      </c>
      <c r="O162" s="430" t="s">
        <v>2245</v>
      </c>
      <c r="P162" s="416">
        <v>8400000</v>
      </c>
      <c r="Q162" s="431">
        <v>2018</v>
      </c>
      <c r="R162" s="416">
        <v>9272028.2760000005</v>
      </c>
      <c r="S162" s="416">
        <v>8400000</v>
      </c>
      <c r="U162" s="416">
        <v>0</v>
      </c>
      <c r="W162" s="430" t="s">
        <v>1568</v>
      </c>
      <c r="X162" s="430">
        <v>520839</v>
      </c>
      <c r="Y162" s="430" t="s">
        <v>2263</v>
      </c>
      <c r="Z162" s="430">
        <v>521090</v>
      </c>
      <c r="AA162" s="430" t="s">
        <v>2258</v>
      </c>
      <c r="AB162" s="430" t="s">
        <v>2264</v>
      </c>
      <c r="AC162" s="250">
        <v>138</v>
      </c>
      <c r="AE162" s="250">
        <v>16.8</v>
      </c>
      <c r="AF162" s="250">
        <v>16.8</v>
      </c>
      <c r="AH162" s="250" t="s">
        <v>1840</v>
      </c>
      <c r="AI162" s="250" t="s">
        <v>1840</v>
      </c>
      <c r="AL162"/>
      <c r="AM162" s="460"/>
    </row>
    <row r="163" spans="2:39" hidden="1">
      <c r="B163" s="250">
        <v>210483</v>
      </c>
      <c r="C163" s="250">
        <v>51282</v>
      </c>
      <c r="D163" s="250">
        <v>72019</v>
      </c>
      <c r="E163" s="250">
        <v>0</v>
      </c>
      <c r="F163" s="250" t="s">
        <v>1834</v>
      </c>
      <c r="G163" s="250" t="s">
        <v>2251</v>
      </c>
      <c r="H163" s="250" t="s">
        <v>2265</v>
      </c>
      <c r="I163" s="250" t="s">
        <v>1215</v>
      </c>
      <c r="J163" s="250"/>
      <c r="K163" s="415">
        <v>44805</v>
      </c>
      <c r="L163" s="436"/>
      <c r="M163" s="415">
        <v>43983</v>
      </c>
      <c r="N163" s="415">
        <v>43216</v>
      </c>
      <c r="O163" s="430" t="s">
        <v>2245</v>
      </c>
      <c r="P163" s="416">
        <v>1250000</v>
      </c>
      <c r="Q163" s="431">
        <v>2018</v>
      </c>
      <c r="R163" s="416">
        <v>1379766.1125</v>
      </c>
      <c r="S163" s="416">
        <v>1250000</v>
      </c>
      <c r="U163" s="416">
        <v>0</v>
      </c>
      <c r="W163" s="430" t="s">
        <v>1568</v>
      </c>
      <c r="X163" s="430">
        <v>520839</v>
      </c>
      <c r="Y163" s="430" t="s">
        <v>2263</v>
      </c>
      <c r="Z163" s="430">
        <v>520865</v>
      </c>
      <c r="AA163" s="430" t="s">
        <v>2266</v>
      </c>
      <c r="AB163" s="430" t="s">
        <v>2267</v>
      </c>
      <c r="AC163" s="250">
        <v>138</v>
      </c>
      <c r="AF163" s="250">
        <v>9</v>
      </c>
      <c r="AH163" s="250" t="s">
        <v>1840</v>
      </c>
      <c r="AI163" s="250" t="s">
        <v>1840</v>
      </c>
      <c r="AL163"/>
      <c r="AM163" s="460"/>
    </row>
    <row r="164" spans="2:39" hidden="1">
      <c r="B164" s="250">
        <v>210483</v>
      </c>
      <c r="C164" s="250">
        <v>51282</v>
      </c>
      <c r="D164" s="250">
        <v>72020</v>
      </c>
      <c r="E164" s="250">
        <v>0</v>
      </c>
      <c r="F164" s="250" t="s">
        <v>1834</v>
      </c>
      <c r="G164" s="250" t="s">
        <v>2251</v>
      </c>
      <c r="H164" s="250" t="s">
        <v>2268</v>
      </c>
      <c r="I164" s="250" t="s">
        <v>1215</v>
      </c>
      <c r="J164" s="250"/>
      <c r="K164" s="415">
        <v>45261</v>
      </c>
      <c r="L164" s="436"/>
      <c r="M164" s="415">
        <v>43983</v>
      </c>
      <c r="N164" s="415">
        <v>43216</v>
      </c>
      <c r="O164" s="430" t="s">
        <v>2245</v>
      </c>
      <c r="P164" s="416">
        <v>4550000</v>
      </c>
      <c r="Q164" s="431">
        <v>2018</v>
      </c>
      <c r="R164" s="416">
        <v>5022348.6495000003</v>
      </c>
      <c r="S164" s="416">
        <v>4550000</v>
      </c>
      <c r="U164" s="416">
        <v>0</v>
      </c>
      <c r="W164" s="430" t="s">
        <v>1568</v>
      </c>
      <c r="X164" s="430">
        <v>520839</v>
      </c>
      <c r="Y164" s="430" t="s">
        <v>2263</v>
      </c>
      <c r="Z164" s="430">
        <v>520502</v>
      </c>
      <c r="AB164" s="430" t="s">
        <v>2269</v>
      </c>
      <c r="AC164" s="250">
        <v>138</v>
      </c>
      <c r="AE164" s="250">
        <v>9.1</v>
      </c>
      <c r="AF164" s="250">
        <v>9.1</v>
      </c>
      <c r="AH164" s="250" t="s">
        <v>1840</v>
      </c>
      <c r="AI164" s="250" t="s">
        <v>1840</v>
      </c>
      <c r="AL164"/>
      <c r="AM164" s="460"/>
    </row>
    <row r="165" spans="2:39" hidden="1">
      <c r="B165" s="250">
        <v>210483</v>
      </c>
      <c r="C165" s="250">
        <v>51282</v>
      </c>
      <c r="D165" s="250">
        <v>72021</v>
      </c>
      <c r="E165" s="250">
        <v>0</v>
      </c>
      <c r="F165" s="250" t="s">
        <v>1834</v>
      </c>
      <c r="G165" s="250" t="s">
        <v>2251</v>
      </c>
      <c r="H165" s="250" t="s">
        <v>2270</v>
      </c>
      <c r="I165" s="250" t="s">
        <v>1215</v>
      </c>
      <c r="J165" s="250"/>
      <c r="K165" s="415">
        <v>44866</v>
      </c>
      <c r="L165" s="436"/>
      <c r="M165" s="415">
        <v>43617</v>
      </c>
      <c r="N165" s="415">
        <v>43216</v>
      </c>
      <c r="O165" s="430" t="s">
        <v>2245</v>
      </c>
      <c r="P165" s="416">
        <v>4000000</v>
      </c>
      <c r="Q165" s="431">
        <v>2018</v>
      </c>
      <c r="R165" s="416">
        <v>4415251.5599999996</v>
      </c>
      <c r="S165" s="416">
        <v>4000000</v>
      </c>
      <c r="U165" s="416">
        <v>0</v>
      </c>
      <c r="W165" s="430" t="s">
        <v>1568</v>
      </c>
      <c r="X165" s="430">
        <v>520839</v>
      </c>
      <c r="Y165" s="430" t="s">
        <v>2263</v>
      </c>
      <c r="AB165" s="430" t="s">
        <v>2271</v>
      </c>
      <c r="AC165" s="250">
        <v>138</v>
      </c>
      <c r="AH165" s="250" t="s">
        <v>1840</v>
      </c>
      <c r="AI165" s="250" t="s">
        <v>1840</v>
      </c>
      <c r="AL165"/>
      <c r="AM165" s="460"/>
    </row>
    <row r="166" spans="2:39" hidden="1">
      <c r="B166" s="250">
        <v>210483</v>
      </c>
      <c r="C166" s="250">
        <v>51282</v>
      </c>
      <c r="D166" s="250">
        <v>72022</v>
      </c>
      <c r="E166" s="250">
        <v>0</v>
      </c>
      <c r="F166" s="250" t="s">
        <v>1834</v>
      </c>
      <c r="G166" s="250" t="s">
        <v>2251</v>
      </c>
      <c r="H166" s="250" t="s">
        <v>2272</v>
      </c>
      <c r="I166" s="250" t="s">
        <v>1215</v>
      </c>
      <c r="J166" s="250"/>
      <c r="K166" s="415">
        <v>45231</v>
      </c>
      <c r="L166" s="436"/>
      <c r="M166" s="415">
        <v>43617</v>
      </c>
      <c r="N166" s="415">
        <v>43216</v>
      </c>
      <c r="O166" s="430" t="s">
        <v>2245</v>
      </c>
      <c r="P166" s="416">
        <v>5650000</v>
      </c>
      <c r="Q166" s="431">
        <v>2018</v>
      </c>
      <c r="R166" s="416">
        <v>6236542.8284999998</v>
      </c>
      <c r="S166" s="416">
        <v>5650000</v>
      </c>
      <c r="U166" s="416">
        <v>0</v>
      </c>
      <c r="W166" s="430" t="s">
        <v>1568</v>
      </c>
      <c r="X166" s="430">
        <v>520502</v>
      </c>
      <c r="Z166" s="430">
        <v>520899</v>
      </c>
      <c r="AA166" s="430" t="s">
        <v>2273</v>
      </c>
      <c r="AB166" s="430" t="s">
        <v>2274</v>
      </c>
      <c r="AC166" s="250">
        <v>138</v>
      </c>
      <c r="AE166" s="250">
        <v>3.3</v>
      </c>
      <c r="AF166" s="250">
        <v>3.3</v>
      </c>
      <c r="AH166" s="250" t="s">
        <v>1840</v>
      </c>
      <c r="AI166" s="250" t="s">
        <v>1840</v>
      </c>
      <c r="AL166"/>
      <c r="AM166" s="460"/>
    </row>
    <row r="167" spans="2:39" hidden="1">
      <c r="B167" s="250">
        <v>210483</v>
      </c>
      <c r="C167" s="250">
        <v>51282</v>
      </c>
      <c r="D167" s="250">
        <v>72023</v>
      </c>
      <c r="E167" s="250">
        <v>0</v>
      </c>
      <c r="F167" s="250" t="s">
        <v>1834</v>
      </c>
      <c r="G167" s="250" t="s">
        <v>2251</v>
      </c>
      <c r="H167" s="250" t="s">
        <v>2275</v>
      </c>
      <c r="I167" s="250" t="s">
        <v>1215</v>
      </c>
      <c r="J167" s="250"/>
      <c r="K167" s="415">
        <v>44713</v>
      </c>
      <c r="L167" s="436"/>
      <c r="M167" s="415">
        <v>43617</v>
      </c>
      <c r="N167" s="415">
        <v>43216</v>
      </c>
      <c r="O167" s="430" t="s">
        <v>2245</v>
      </c>
      <c r="P167" s="416">
        <v>4000000</v>
      </c>
      <c r="Q167" s="431">
        <v>2018</v>
      </c>
      <c r="R167" s="416">
        <v>4415251.5599999996</v>
      </c>
      <c r="S167" s="416">
        <v>3500000</v>
      </c>
      <c r="U167" s="416">
        <v>0</v>
      </c>
      <c r="W167" s="430" t="s">
        <v>1568</v>
      </c>
      <c r="X167" s="430">
        <v>520892</v>
      </c>
      <c r="Y167" s="430" t="s">
        <v>2276</v>
      </c>
      <c r="Z167" s="430">
        <v>520899</v>
      </c>
      <c r="AA167" s="430" t="s">
        <v>2273</v>
      </c>
      <c r="AB167" s="430" t="s">
        <v>2277</v>
      </c>
      <c r="AC167" s="250">
        <v>138</v>
      </c>
      <c r="AH167" s="250" t="s">
        <v>1840</v>
      </c>
      <c r="AI167" s="250" t="s">
        <v>1840</v>
      </c>
      <c r="AL167"/>
      <c r="AM167" s="460"/>
    </row>
    <row r="168" spans="2:39" hidden="1">
      <c r="B168" s="250">
        <v>210483</v>
      </c>
      <c r="C168" s="250">
        <v>51282</v>
      </c>
      <c r="D168" s="250">
        <v>72024</v>
      </c>
      <c r="E168" s="250">
        <v>0</v>
      </c>
      <c r="F168" s="250" t="s">
        <v>1834</v>
      </c>
      <c r="G168" s="250" t="s">
        <v>2251</v>
      </c>
      <c r="H168" s="250" t="s">
        <v>2278</v>
      </c>
      <c r="I168" s="250" t="s">
        <v>1215</v>
      </c>
      <c r="J168" s="250"/>
      <c r="K168" s="415">
        <v>44682</v>
      </c>
      <c r="L168" s="436"/>
      <c r="M168" s="415">
        <v>43617</v>
      </c>
      <c r="N168" s="415">
        <v>43216</v>
      </c>
      <c r="O168" s="430" t="s">
        <v>2245</v>
      </c>
      <c r="P168" s="416">
        <v>4000000</v>
      </c>
      <c r="Q168" s="431">
        <v>2018</v>
      </c>
      <c r="R168" s="416">
        <v>4415251.5599999996</v>
      </c>
      <c r="S168" s="416">
        <v>11750000</v>
      </c>
      <c r="U168" s="416">
        <v>0</v>
      </c>
      <c r="W168" s="430" t="s">
        <v>1568</v>
      </c>
      <c r="X168" s="430">
        <v>520892</v>
      </c>
      <c r="Y168" s="430" t="s">
        <v>2276</v>
      </c>
      <c r="Z168" s="430">
        <v>520412</v>
      </c>
      <c r="AB168" s="430" t="s">
        <v>2279</v>
      </c>
      <c r="AC168" s="250">
        <v>138</v>
      </c>
      <c r="AE168" s="250">
        <v>21.3</v>
      </c>
      <c r="AF168" s="250">
        <v>21.3</v>
      </c>
      <c r="AH168" s="250" t="s">
        <v>1840</v>
      </c>
      <c r="AI168" s="250" t="s">
        <v>1840</v>
      </c>
      <c r="AL168"/>
      <c r="AM168" s="460"/>
    </row>
    <row r="169" spans="2:39" hidden="1">
      <c r="B169" s="250">
        <v>210483</v>
      </c>
      <c r="C169" s="250">
        <v>51282</v>
      </c>
      <c r="D169" s="250">
        <v>72025</v>
      </c>
      <c r="E169" s="250">
        <v>0</v>
      </c>
      <c r="F169" s="250" t="s">
        <v>1834</v>
      </c>
      <c r="G169" s="250" t="s">
        <v>2251</v>
      </c>
      <c r="H169" s="250" t="s">
        <v>2280</v>
      </c>
      <c r="I169" s="250" t="s">
        <v>1215</v>
      </c>
      <c r="J169" s="250"/>
      <c r="K169" s="415">
        <v>44925</v>
      </c>
      <c r="L169" s="436"/>
      <c r="M169" s="415">
        <v>43617</v>
      </c>
      <c r="N169" s="415">
        <v>43216</v>
      </c>
      <c r="O169" s="430" t="s">
        <v>2245</v>
      </c>
      <c r="P169" s="416">
        <v>10650000</v>
      </c>
      <c r="Q169" s="431">
        <v>2018</v>
      </c>
      <c r="R169" s="416">
        <v>11755607.2785</v>
      </c>
      <c r="S169" s="416">
        <v>1172000</v>
      </c>
      <c r="U169" s="416">
        <v>0</v>
      </c>
      <c r="W169" s="430" t="s">
        <v>1568</v>
      </c>
      <c r="X169" s="430">
        <v>520412</v>
      </c>
      <c r="Z169" s="430">
        <v>521005</v>
      </c>
      <c r="AA169" s="430" t="s">
        <v>2154</v>
      </c>
      <c r="AB169" s="430" t="s">
        <v>2281</v>
      </c>
      <c r="AC169" s="250">
        <v>138</v>
      </c>
      <c r="AE169" s="250">
        <v>2.1</v>
      </c>
      <c r="AF169" s="250">
        <v>2.1</v>
      </c>
      <c r="AH169" s="250" t="s">
        <v>1840</v>
      </c>
      <c r="AI169" s="250" t="s">
        <v>1840</v>
      </c>
      <c r="AL169"/>
      <c r="AM169" s="460"/>
    </row>
    <row r="170" spans="2:39" hidden="1">
      <c r="B170" s="250">
        <v>210483</v>
      </c>
      <c r="C170" s="250">
        <v>51282</v>
      </c>
      <c r="D170" s="250">
        <v>72026</v>
      </c>
      <c r="E170" s="250">
        <v>0</v>
      </c>
      <c r="F170" s="250" t="s">
        <v>1834</v>
      </c>
      <c r="G170" s="250" t="s">
        <v>2251</v>
      </c>
      <c r="H170" s="250" t="s">
        <v>2282</v>
      </c>
      <c r="I170" s="250" t="s">
        <v>1215</v>
      </c>
      <c r="J170" s="250"/>
      <c r="K170" s="415">
        <v>44925</v>
      </c>
      <c r="L170" s="436"/>
      <c r="M170" s="415">
        <v>43617</v>
      </c>
      <c r="N170" s="415">
        <v>43216</v>
      </c>
      <c r="O170" s="430" t="s">
        <v>2245</v>
      </c>
      <c r="P170" s="416">
        <v>1050000</v>
      </c>
      <c r="Q170" s="431">
        <v>2018</v>
      </c>
      <c r="R170" s="416">
        <v>1159003.5345000001</v>
      </c>
      <c r="S170" s="416">
        <v>10380000</v>
      </c>
      <c r="U170" s="416">
        <v>0</v>
      </c>
      <c r="W170" s="430" t="s">
        <v>1568</v>
      </c>
      <c r="X170" s="430">
        <v>521005</v>
      </c>
      <c r="Y170" s="430" t="s">
        <v>2154</v>
      </c>
      <c r="Z170" s="430">
        <v>521059</v>
      </c>
      <c r="AA170" s="430" t="s">
        <v>2155</v>
      </c>
      <c r="AB170" s="430" t="s">
        <v>2283</v>
      </c>
      <c r="AC170" s="250">
        <v>138</v>
      </c>
      <c r="AE170" s="250">
        <v>10</v>
      </c>
      <c r="AF170" s="250">
        <v>10</v>
      </c>
      <c r="AH170" s="250" t="s">
        <v>1840</v>
      </c>
      <c r="AI170" s="250" t="s">
        <v>1840</v>
      </c>
      <c r="AL170"/>
      <c r="AM170" s="460"/>
    </row>
    <row r="171" spans="2:39" hidden="1">
      <c r="B171" s="250">
        <v>210483</v>
      </c>
      <c r="C171" s="250">
        <v>51282</v>
      </c>
      <c r="D171" s="250">
        <v>72027</v>
      </c>
      <c r="E171" s="250">
        <v>0</v>
      </c>
      <c r="F171" s="250" t="s">
        <v>1834</v>
      </c>
      <c r="G171" s="250" t="s">
        <v>2251</v>
      </c>
      <c r="H171" s="250" t="s">
        <v>2284</v>
      </c>
      <c r="I171" s="250" t="s">
        <v>1215</v>
      </c>
      <c r="J171" s="250"/>
      <c r="K171" s="415">
        <v>45292</v>
      </c>
      <c r="L171" s="436"/>
      <c r="M171" s="415">
        <v>43983</v>
      </c>
      <c r="N171" s="415">
        <v>43216</v>
      </c>
      <c r="O171" s="430" t="s">
        <v>2245</v>
      </c>
      <c r="P171" s="416">
        <v>5000000</v>
      </c>
      <c r="Q171" s="431">
        <v>2018</v>
      </c>
      <c r="R171" s="416">
        <v>5519064.4500000002</v>
      </c>
      <c r="S171" s="416">
        <v>5300000</v>
      </c>
      <c r="U171" s="416">
        <v>0</v>
      </c>
      <c r="W171" s="430" t="s">
        <v>1568</v>
      </c>
      <c r="X171" s="430">
        <v>520859</v>
      </c>
      <c r="Y171" s="430" t="s">
        <v>2285</v>
      </c>
      <c r="Z171" s="430">
        <v>520899</v>
      </c>
      <c r="AA171" s="430" t="s">
        <v>2273</v>
      </c>
      <c r="AB171" s="430" t="s">
        <v>2286</v>
      </c>
      <c r="AC171" s="250">
        <v>138</v>
      </c>
      <c r="AE171" s="250">
        <v>10.6</v>
      </c>
      <c r="AF171" s="250">
        <v>10.6</v>
      </c>
      <c r="AH171" s="250" t="s">
        <v>1840</v>
      </c>
      <c r="AI171" s="250" t="s">
        <v>1840</v>
      </c>
      <c r="AL171"/>
      <c r="AM171" s="460"/>
    </row>
    <row r="172" spans="2:39" hidden="1">
      <c r="B172" s="250">
        <v>210483</v>
      </c>
      <c r="C172" s="250">
        <v>51282</v>
      </c>
      <c r="D172" s="250">
        <v>72030</v>
      </c>
      <c r="E172" s="250">
        <v>0</v>
      </c>
      <c r="F172" s="250" t="s">
        <v>1834</v>
      </c>
      <c r="G172" s="250" t="s">
        <v>2251</v>
      </c>
      <c r="H172" s="250" t="s">
        <v>2287</v>
      </c>
      <c r="I172" s="250" t="s">
        <v>1215</v>
      </c>
      <c r="J172" s="250"/>
      <c r="K172" s="415">
        <v>44957</v>
      </c>
      <c r="L172" s="436"/>
      <c r="M172" s="415">
        <v>43252</v>
      </c>
      <c r="N172" s="415">
        <v>43216</v>
      </c>
      <c r="O172" s="430" t="s">
        <v>2245</v>
      </c>
      <c r="P172" s="416">
        <v>4000000</v>
      </c>
      <c r="Q172" s="431">
        <v>2018</v>
      </c>
      <c r="R172" s="416">
        <v>4415251.5599999996</v>
      </c>
      <c r="S172" s="416">
        <v>4975000</v>
      </c>
      <c r="U172" s="416">
        <v>0</v>
      </c>
      <c r="W172" s="430" t="s">
        <v>1568</v>
      </c>
      <c r="AB172" s="430" t="s">
        <v>2288</v>
      </c>
      <c r="AC172" s="250">
        <v>138</v>
      </c>
      <c r="AH172" s="250" t="s">
        <v>1840</v>
      </c>
      <c r="AI172" s="250" t="s">
        <v>1840</v>
      </c>
      <c r="AL172"/>
      <c r="AM172" s="460"/>
    </row>
    <row r="173" spans="2:39" hidden="1">
      <c r="B173" s="250">
        <v>210483</v>
      </c>
      <c r="C173" s="250">
        <v>51282</v>
      </c>
      <c r="D173" s="250">
        <v>72031</v>
      </c>
      <c r="E173" s="250">
        <v>0</v>
      </c>
      <c r="F173" s="250" t="s">
        <v>1834</v>
      </c>
      <c r="G173" s="250" t="s">
        <v>2251</v>
      </c>
      <c r="H173" s="250" t="s">
        <v>2289</v>
      </c>
      <c r="I173" s="250" t="s">
        <v>1215</v>
      </c>
      <c r="J173" s="250"/>
      <c r="K173" s="415">
        <v>44866</v>
      </c>
      <c r="L173" s="436"/>
      <c r="M173" s="415">
        <v>43617</v>
      </c>
      <c r="N173" s="415">
        <v>43216</v>
      </c>
      <c r="O173" s="430" t="s">
        <v>2245</v>
      </c>
      <c r="P173" s="416">
        <v>4250000</v>
      </c>
      <c r="Q173" s="431">
        <v>2018</v>
      </c>
      <c r="R173" s="416">
        <v>4691204.7824999997</v>
      </c>
      <c r="S173" s="416">
        <v>4250000</v>
      </c>
      <c r="U173" s="416">
        <v>0</v>
      </c>
      <c r="W173" s="430" t="s">
        <v>1568</v>
      </c>
      <c r="X173" s="430">
        <v>520865</v>
      </c>
      <c r="Y173" s="430" t="s">
        <v>2266</v>
      </c>
      <c r="AB173" s="430" t="s">
        <v>2290</v>
      </c>
      <c r="AC173" s="250">
        <v>138</v>
      </c>
      <c r="AD173" s="250">
        <v>8.5</v>
      </c>
      <c r="AH173" s="250" t="s">
        <v>1840</v>
      </c>
      <c r="AI173" s="250" t="s">
        <v>1840</v>
      </c>
      <c r="AL173"/>
      <c r="AM173" s="460"/>
    </row>
    <row r="174" spans="2:39" hidden="1">
      <c r="B174" s="250">
        <v>210496</v>
      </c>
      <c r="C174" s="250">
        <v>51316</v>
      </c>
      <c r="D174" s="250">
        <v>72095</v>
      </c>
      <c r="E174" s="250">
        <v>0</v>
      </c>
      <c r="F174" s="250" t="s">
        <v>2027</v>
      </c>
      <c r="G174" s="250" t="s">
        <v>2291</v>
      </c>
      <c r="H174" s="250" t="s">
        <v>2292</v>
      </c>
      <c r="I174" s="250" t="s">
        <v>1215</v>
      </c>
      <c r="J174" s="250"/>
      <c r="K174" s="415">
        <v>44631</v>
      </c>
      <c r="L174" s="436"/>
      <c r="M174" s="415">
        <v>44713</v>
      </c>
      <c r="N174" s="415">
        <v>43329</v>
      </c>
      <c r="O174" s="430" t="s">
        <v>1572</v>
      </c>
      <c r="P174" s="416">
        <v>232952</v>
      </c>
      <c r="Q174" s="431">
        <v>2018</v>
      </c>
      <c r="R174" s="416">
        <v>257135.42035100001</v>
      </c>
      <c r="S174" s="416">
        <v>232952</v>
      </c>
      <c r="U174" s="416">
        <v>0</v>
      </c>
      <c r="W174" s="430" t="s">
        <v>1568</v>
      </c>
      <c r="X174" s="430">
        <v>526160</v>
      </c>
      <c r="Y174" s="430" t="s">
        <v>2293</v>
      </c>
      <c r="Z174" s="430">
        <v>526192</v>
      </c>
      <c r="AA174" s="430" t="s">
        <v>2294</v>
      </c>
      <c r="AB174" s="430" t="s">
        <v>2295</v>
      </c>
      <c r="AC174" s="250">
        <v>115</v>
      </c>
      <c r="AH174" s="250" t="s">
        <v>1840</v>
      </c>
      <c r="AI174" s="250" t="s">
        <v>1840</v>
      </c>
      <c r="AL174"/>
      <c r="AM174" s="460"/>
    </row>
    <row r="175" spans="2:39" hidden="1">
      <c r="B175" s="250">
        <v>210489</v>
      </c>
      <c r="C175" s="250">
        <v>51327</v>
      </c>
      <c r="D175" s="250">
        <v>82111</v>
      </c>
      <c r="E175" s="250">
        <v>0</v>
      </c>
      <c r="F175" s="250" t="s">
        <v>1834</v>
      </c>
      <c r="G175" s="250" t="s">
        <v>2296</v>
      </c>
      <c r="H175" s="250" t="s">
        <v>2297</v>
      </c>
      <c r="I175" s="250" t="s">
        <v>1215</v>
      </c>
      <c r="J175" s="250"/>
      <c r="K175" s="415">
        <v>45352</v>
      </c>
      <c r="L175" s="436"/>
      <c r="M175" s="415">
        <v>43465</v>
      </c>
      <c r="N175" s="415">
        <v>43290</v>
      </c>
      <c r="O175" s="430" t="s">
        <v>2298</v>
      </c>
      <c r="P175" s="416">
        <v>10000000</v>
      </c>
      <c r="Q175" s="431">
        <v>2018</v>
      </c>
      <c r="R175" s="416">
        <v>11038128.9</v>
      </c>
      <c r="S175" s="416">
        <v>10000000</v>
      </c>
      <c r="U175" s="416">
        <v>0</v>
      </c>
      <c r="W175" s="430" t="s">
        <v>1568</v>
      </c>
      <c r="X175" s="430">
        <v>520859</v>
      </c>
      <c r="Y175" s="430" t="s">
        <v>2285</v>
      </c>
      <c r="Z175" s="430">
        <v>520509</v>
      </c>
      <c r="AB175" s="430" t="s">
        <v>2299</v>
      </c>
      <c r="AC175" s="250">
        <v>138</v>
      </c>
      <c r="AH175" s="250" t="s">
        <v>1840</v>
      </c>
      <c r="AI175" s="250" t="s">
        <v>1840</v>
      </c>
      <c r="AL175"/>
      <c r="AM175" s="460"/>
    </row>
    <row r="176" spans="2:39" hidden="1">
      <c r="B176" s="250">
        <v>210489</v>
      </c>
      <c r="C176" s="250">
        <v>51327</v>
      </c>
      <c r="D176" s="250">
        <v>82112</v>
      </c>
      <c r="E176" s="250">
        <v>0</v>
      </c>
      <c r="F176" s="250" t="s">
        <v>1834</v>
      </c>
      <c r="G176" s="250" t="s">
        <v>2296</v>
      </c>
      <c r="H176" s="250" t="s">
        <v>2300</v>
      </c>
      <c r="I176" s="250" t="s">
        <v>1215</v>
      </c>
      <c r="J176" s="250"/>
      <c r="K176" s="415">
        <v>45323</v>
      </c>
      <c r="L176" s="436"/>
      <c r="M176" s="415">
        <v>43465</v>
      </c>
      <c r="N176" s="415">
        <v>43290</v>
      </c>
      <c r="O176" s="430" t="s">
        <v>2298</v>
      </c>
      <c r="P176" s="416">
        <v>6900000</v>
      </c>
      <c r="Q176" s="431">
        <v>2018</v>
      </c>
      <c r="R176" s="416">
        <v>7616308.9409999996</v>
      </c>
      <c r="S176" s="416">
        <v>6900000</v>
      </c>
      <c r="U176" s="416">
        <v>0</v>
      </c>
      <c r="W176" s="430" t="s">
        <v>1568</v>
      </c>
      <c r="X176" s="430">
        <v>520509</v>
      </c>
      <c r="AB176" s="430" t="s">
        <v>2301</v>
      </c>
      <c r="AC176" s="250">
        <v>138</v>
      </c>
      <c r="AH176" s="250" t="s">
        <v>1840</v>
      </c>
      <c r="AI176" s="250" t="s">
        <v>1840</v>
      </c>
      <c r="AL176"/>
      <c r="AM176" s="460"/>
    </row>
    <row r="177" spans="1:39" hidden="1">
      <c r="B177" s="250">
        <v>210489</v>
      </c>
      <c r="C177" s="250">
        <v>51327</v>
      </c>
      <c r="D177" s="250">
        <v>82113</v>
      </c>
      <c r="E177" s="250">
        <v>0</v>
      </c>
      <c r="F177" s="250" t="s">
        <v>1834</v>
      </c>
      <c r="G177" s="250" t="s">
        <v>2296</v>
      </c>
      <c r="H177" s="250" t="s">
        <v>2302</v>
      </c>
      <c r="I177" s="250" t="s">
        <v>1215</v>
      </c>
      <c r="J177" s="250"/>
      <c r="K177" s="415">
        <v>44757</v>
      </c>
      <c r="L177" s="436"/>
      <c r="M177" s="415">
        <v>43465</v>
      </c>
      <c r="N177" s="415">
        <v>43290</v>
      </c>
      <c r="O177" s="430" t="s">
        <v>2298</v>
      </c>
      <c r="P177" s="416">
        <v>7600000</v>
      </c>
      <c r="Q177" s="431">
        <v>2018</v>
      </c>
      <c r="R177" s="416">
        <v>8388977.9639999997</v>
      </c>
      <c r="S177" s="416">
        <v>7019000</v>
      </c>
      <c r="U177" s="416">
        <v>0</v>
      </c>
      <c r="W177" s="430" t="s">
        <v>1688</v>
      </c>
      <c r="Z177" s="430">
        <v>520828</v>
      </c>
      <c r="AA177" s="430" t="s">
        <v>2303</v>
      </c>
      <c r="AB177" s="430" t="s">
        <v>2304</v>
      </c>
      <c r="AC177" s="250">
        <v>138</v>
      </c>
      <c r="AH177" s="250" t="s">
        <v>1840</v>
      </c>
      <c r="AI177" s="250" t="s">
        <v>1840</v>
      </c>
      <c r="AL177"/>
      <c r="AM177" s="460"/>
    </row>
    <row r="178" spans="1:39" hidden="1">
      <c r="B178" s="250">
        <v>210489</v>
      </c>
      <c r="C178" s="250">
        <v>51327</v>
      </c>
      <c r="D178" s="250">
        <v>82114</v>
      </c>
      <c r="E178" s="250">
        <v>0</v>
      </c>
      <c r="F178" s="250" t="s">
        <v>1834</v>
      </c>
      <c r="G178" s="250" t="s">
        <v>2296</v>
      </c>
      <c r="H178" s="250" t="s">
        <v>2305</v>
      </c>
      <c r="I178" s="250" t="s">
        <v>1215</v>
      </c>
      <c r="J178" s="250"/>
      <c r="K178" s="415">
        <v>45260</v>
      </c>
      <c r="L178" s="436"/>
      <c r="M178" s="415">
        <v>43465</v>
      </c>
      <c r="N178" s="415">
        <v>43290</v>
      </c>
      <c r="O178" s="430" t="s">
        <v>2298</v>
      </c>
      <c r="P178" s="416">
        <v>300000</v>
      </c>
      <c r="Q178" s="431">
        <v>2018</v>
      </c>
      <c r="R178" s="416">
        <v>331143.86700000003</v>
      </c>
      <c r="S178" s="416">
        <v>360000</v>
      </c>
      <c r="U178" s="416">
        <v>0</v>
      </c>
      <c r="W178" s="430" t="s">
        <v>1688</v>
      </c>
      <c r="X178" s="430">
        <v>520828</v>
      </c>
      <c r="Y178" s="430" t="s">
        <v>2303</v>
      </c>
      <c r="Z178" s="430">
        <v>521104</v>
      </c>
      <c r="AA178" s="430" t="s">
        <v>2306</v>
      </c>
      <c r="AB178" s="430" t="s">
        <v>2307</v>
      </c>
      <c r="AC178" s="250">
        <v>138</v>
      </c>
      <c r="AH178" s="250" t="s">
        <v>1840</v>
      </c>
      <c r="AI178" s="250" t="s">
        <v>1840</v>
      </c>
      <c r="AL178"/>
      <c r="AM178" s="460"/>
    </row>
    <row r="179" spans="1:39" hidden="1">
      <c r="B179" s="250">
        <v>210489</v>
      </c>
      <c r="C179" s="250">
        <v>51327</v>
      </c>
      <c r="D179" s="250">
        <v>82115</v>
      </c>
      <c r="E179" s="250">
        <v>0</v>
      </c>
      <c r="F179" s="250" t="s">
        <v>1834</v>
      </c>
      <c r="G179" s="250" t="s">
        <v>2296</v>
      </c>
      <c r="H179" s="250" t="s">
        <v>2308</v>
      </c>
      <c r="I179" s="250" t="s">
        <v>1215</v>
      </c>
      <c r="J179" s="250"/>
      <c r="K179" s="415">
        <v>45323</v>
      </c>
      <c r="L179" s="436"/>
      <c r="M179" s="415">
        <v>43465</v>
      </c>
      <c r="N179" s="415">
        <v>43290</v>
      </c>
      <c r="O179" s="430" t="s">
        <v>2298</v>
      </c>
      <c r="P179" s="416">
        <v>6300000</v>
      </c>
      <c r="Q179" s="431">
        <v>2018</v>
      </c>
      <c r="R179" s="416">
        <v>6954021.2070000004</v>
      </c>
      <c r="S179" s="416">
        <v>6300000</v>
      </c>
      <c r="U179" s="416">
        <v>0</v>
      </c>
      <c r="W179" s="430" t="s">
        <v>1568</v>
      </c>
      <c r="X179" s="430">
        <v>520509</v>
      </c>
      <c r="Z179" s="430">
        <v>520814</v>
      </c>
      <c r="AA179" s="430" t="s">
        <v>1876</v>
      </c>
      <c r="AB179" s="430" t="s">
        <v>2309</v>
      </c>
      <c r="AC179" s="250">
        <v>138</v>
      </c>
      <c r="AH179" s="250" t="s">
        <v>1840</v>
      </c>
      <c r="AI179" s="250" t="s">
        <v>1840</v>
      </c>
      <c r="AL179"/>
      <c r="AM179" s="460"/>
    </row>
    <row r="180" spans="1:39" hidden="1">
      <c r="B180" s="250">
        <v>210496</v>
      </c>
      <c r="C180" s="250">
        <v>61346</v>
      </c>
      <c r="D180" s="250">
        <v>92151</v>
      </c>
      <c r="E180" s="250">
        <v>0</v>
      </c>
      <c r="F180" s="250" t="s">
        <v>2027</v>
      </c>
      <c r="G180" s="250" t="s">
        <v>2310</v>
      </c>
      <c r="H180" s="250" t="s">
        <v>2311</v>
      </c>
      <c r="I180" s="250" t="s">
        <v>1215</v>
      </c>
      <c r="J180" s="250"/>
      <c r="K180" s="415">
        <v>44667</v>
      </c>
      <c r="L180" s="436"/>
      <c r="M180" s="415">
        <v>43617</v>
      </c>
      <c r="N180" s="415">
        <v>43329</v>
      </c>
      <c r="O180" s="430" t="s">
        <v>1572</v>
      </c>
      <c r="P180" s="416">
        <v>13626695</v>
      </c>
      <c r="Q180" s="431">
        <v>2021</v>
      </c>
      <c r="R180" s="416">
        <v>13967362.375</v>
      </c>
      <c r="S180" s="416">
        <v>20859497</v>
      </c>
      <c r="U180" s="416">
        <v>0</v>
      </c>
      <c r="W180" s="430" t="s">
        <v>1568</v>
      </c>
      <c r="AB180" s="430" t="s">
        <v>2312</v>
      </c>
      <c r="AC180" s="250">
        <v>230</v>
      </c>
      <c r="AD180" s="250">
        <v>0.2</v>
      </c>
      <c r="AL180"/>
      <c r="AM180" s="460"/>
    </row>
    <row r="181" spans="1:39" hidden="1">
      <c r="B181" s="250">
        <v>210496</v>
      </c>
      <c r="C181" s="250">
        <v>61346</v>
      </c>
      <c r="D181" s="250">
        <v>92152</v>
      </c>
      <c r="E181" s="250">
        <v>0</v>
      </c>
      <c r="F181" s="250" t="s">
        <v>2027</v>
      </c>
      <c r="G181" s="250" t="s">
        <v>2310</v>
      </c>
      <c r="H181" s="250" t="s">
        <v>2313</v>
      </c>
      <c r="I181" s="250" t="s">
        <v>1215</v>
      </c>
      <c r="J181" s="250"/>
      <c r="K181" s="415">
        <v>44667</v>
      </c>
      <c r="L181" s="436"/>
      <c r="M181" s="415">
        <v>43617</v>
      </c>
      <c r="N181" s="415">
        <v>43329</v>
      </c>
      <c r="O181" s="430" t="s">
        <v>1572</v>
      </c>
      <c r="P181" s="416">
        <v>6531679</v>
      </c>
      <c r="Q181" s="431">
        <v>2021</v>
      </c>
      <c r="R181" s="416">
        <v>6694970.9749999996</v>
      </c>
      <c r="S181" s="416">
        <v>81052</v>
      </c>
      <c r="U181" s="416">
        <v>0</v>
      </c>
      <c r="W181" s="430" t="s">
        <v>1568</v>
      </c>
      <c r="AB181" s="430" t="s">
        <v>2314</v>
      </c>
      <c r="AC181" s="250" t="s">
        <v>1910</v>
      </c>
      <c r="AL181"/>
      <c r="AM181" s="460"/>
    </row>
    <row r="182" spans="1:39" hidden="1">
      <c r="B182" s="250">
        <v>210507</v>
      </c>
      <c r="C182" s="250">
        <v>61347</v>
      </c>
      <c r="D182" s="250">
        <v>92153</v>
      </c>
      <c r="E182" s="250">
        <v>0</v>
      </c>
      <c r="F182" s="250" t="s">
        <v>2027</v>
      </c>
      <c r="G182" s="250" t="s">
        <v>2315</v>
      </c>
      <c r="H182" s="250" t="s">
        <v>2316</v>
      </c>
      <c r="I182" s="250" t="s">
        <v>1215</v>
      </c>
      <c r="J182" s="250"/>
      <c r="K182" s="415">
        <v>44515</v>
      </c>
      <c r="L182" s="436"/>
      <c r="M182" s="415">
        <v>43435</v>
      </c>
      <c r="N182" s="415">
        <v>43445</v>
      </c>
      <c r="O182" s="430" t="s">
        <v>2317</v>
      </c>
      <c r="P182" s="416">
        <v>29927758</v>
      </c>
      <c r="Q182" s="431">
        <v>2019</v>
      </c>
      <c r="R182" s="416">
        <v>31442850.748750001</v>
      </c>
      <c r="S182" s="416">
        <v>36646140</v>
      </c>
      <c r="U182" s="416">
        <v>0</v>
      </c>
      <c r="W182" s="430" t="s">
        <v>1584</v>
      </c>
      <c r="Z182" s="430">
        <v>528027</v>
      </c>
      <c r="AA182" s="430" t="s">
        <v>2318</v>
      </c>
      <c r="AB182" s="430" t="s">
        <v>2319</v>
      </c>
      <c r="AC182" s="250">
        <v>345</v>
      </c>
      <c r="AD182" s="250">
        <v>21</v>
      </c>
      <c r="AL182"/>
      <c r="AM182" s="460"/>
    </row>
    <row r="183" spans="1:39" hidden="1">
      <c r="B183" s="250">
        <v>210507</v>
      </c>
      <c r="C183" s="250">
        <v>61347</v>
      </c>
      <c r="D183" s="250">
        <v>92154</v>
      </c>
      <c r="E183" s="250">
        <v>0</v>
      </c>
      <c r="F183" s="250" t="s">
        <v>2027</v>
      </c>
      <c r="G183" s="250" t="s">
        <v>2315</v>
      </c>
      <c r="H183" s="250" t="s">
        <v>2320</v>
      </c>
      <c r="I183" s="250" t="s">
        <v>1215</v>
      </c>
      <c r="J183" s="250"/>
      <c r="K183" s="415">
        <v>44515</v>
      </c>
      <c r="L183" s="436"/>
      <c r="M183" s="415">
        <v>44531</v>
      </c>
      <c r="N183" s="415">
        <v>43445</v>
      </c>
      <c r="O183" s="430" t="s">
        <v>2317</v>
      </c>
      <c r="P183" s="416">
        <v>30496976</v>
      </c>
      <c r="Q183" s="431">
        <v>2019</v>
      </c>
      <c r="R183" s="416">
        <v>32040885.41</v>
      </c>
      <c r="S183" s="416">
        <v>32405135</v>
      </c>
      <c r="U183" s="416">
        <v>0</v>
      </c>
      <c r="W183" s="430" t="s">
        <v>1584</v>
      </c>
      <c r="Z183" s="430">
        <v>528223</v>
      </c>
      <c r="AB183" s="430" t="s">
        <v>2321</v>
      </c>
      <c r="AC183" s="250">
        <v>345</v>
      </c>
      <c r="AD183" s="250">
        <v>19</v>
      </c>
      <c r="AH183" s="250" t="s">
        <v>1840</v>
      </c>
      <c r="AI183" s="250" t="s">
        <v>1840</v>
      </c>
      <c r="AL183"/>
      <c r="AM183" s="460"/>
    </row>
    <row r="184" spans="1:39" hidden="1">
      <c r="B184" s="250">
        <v>210507</v>
      </c>
      <c r="C184" s="250">
        <v>61347</v>
      </c>
      <c r="D184" s="250">
        <v>102153</v>
      </c>
      <c r="E184" s="250">
        <v>0</v>
      </c>
      <c r="F184" s="250" t="s">
        <v>2027</v>
      </c>
      <c r="G184" s="250" t="s">
        <v>2315</v>
      </c>
      <c r="H184" s="250" t="s">
        <v>2322</v>
      </c>
      <c r="I184" s="250" t="s">
        <v>1215</v>
      </c>
      <c r="J184" s="250"/>
      <c r="K184" s="415">
        <v>44515</v>
      </c>
      <c r="L184" s="436"/>
      <c r="M184" s="415">
        <v>43435</v>
      </c>
      <c r="N184" s="415">
        <v>43445</v>
      </c>
      <c r="O184" s="430" t="s">
        <v>2317</v>
      </c>
      <c r="P184" s="416">
        <v>6205015</v>
      </c>
      <c r="Q184" s="431">
        <v>2019</v>
      </c>
      <c r="R184" s="416">
        <v>6519143.8843750004</v>
      </c>
      <c r="S184" s="416">
        <v>5718715</v>
      </c>
      <c r="U184" s="416">
        <v>0</v>
      </c>
      <c r="W184" s="430" t="s">
        <v>1584</v>
      </c>
      <c r="Z184" s="430">
        <v>528020</v>
      </c>
      <c r="AB184" s="430" t="s">
        <v>2323</v>
      </c>
      <c r="AC184" s="250" t="s">
        <v>2144</v>
      </c>
      <c r="AL184"/>
      <c r="AM184" s="460"/>
    </row>
    <row r="185" spans="1:39" hidden="1">
      <c r="B185" s="250">
        <v>210507</v>
      </c>
      <c r="C185" s="250">
        <v>61347</v>
      </c>
      <c r="D185" s="250">
        <v>102154</v>
      </c>
      <c r="E185" s="250">
        <v>0</v>
      </c>
      <c r="F185" s="250" t="s">
        <v>2027</v>
      </c>
      <c r="G185" s="250" t="s">
        <v>2315</v>
      </c>
      <c r="H185" s="250" t="s">
        <v>2324</v>
      </c>
      <c r="I185" s="250" t="s">
        <v>1215</v>
      </c>
      <c r="J185" s="250"/>
      <c r="K185" s="415">
        <v>44515</v>
      </c>
      <c r="L185" s="436"/>
      <c r="M185" s="415">
        <v>44531</v>
      </c>
      <c r="N185" s="415">
        <v>43445</v>
      </c>
      <c r="O185" s="430" t="s">
        <v>2317</v>
      </c>
      <c r="P185" s="416">
        <v>6122043</v>
      </c>
      <c r="Q185" s="431">
        <v>2019</v>
      </c>
      <c r="R185" s="416">
        <v>6431971.4268749999</v>
      </c>
      <c r="S185" s="416">
        <v>5962651</v>
      </c>
      <c r="U185" s="416">
        <v>0</v>
      </c>
      <c r="W185" s="430" t="s">
        <v>1584</v>
      </c>
      <c r="Z185" s="430">
        <v>528020</v>
      </c>
      <c r="AB185" s="430" t="s">
        <v>2325</v>
      </c>
      <c r="AC185" s="250" t="s">
        <v>2144</v>
      </c>
      <c r="AL185"/>
      <c r="AM185" s="460"/>
    </row>
    <row r="186" spans="1:39" hidden="1">
      <c r="B186" s="250">
        <v>210507</v>
      </c>
      <c r="C186" s="250">
        <v>61347</v>
      </c>
      <c r="D186" s="250">
        <v>102157</v>
      </c>
      <c r="E186" s="250">
        <v>0</v>
      </c>
      <c r="F186" s="250" t="s">
        <v>2027</v>
      </c>
      <c r="G186" s="250" t="s">
        <v>2315</v>
      </c>
      <c r="H186" s="250" t="s">
        <v>2326</v>
      </c>
      <c r="I186" s="250" t="s">
        <v>1215</v>
      </c>
      <c r="J186" s="250"/>
      <c r="K186" s="415">
        <v>44515</v>
      </c>
      <c r="L186" s="436"/>
      <c r="M186" s="415">
        <v>43435</v>
      </c>
      <c r="N186" s="415">
        <v>43445</v>
      </c>
      <c r="O186" s="430" t="s">
        <v>2317</v>
      </c>
      <c r="P186" s="416">
        <v>5153574</v>
      </c>
      <c r="Q186" s="431">
        <v>2019</v>
      </c>
      <c r="R186" s="416">
        <v>5414473.6837499999</v>
      </c>
      <c r="S186" s="416">
        <v>6341420</v>
      </c>
      <c r="U186" s="416">
        <v>0</v>
      </c>
      <c r="W186" s="430" t="s">
        <v>1584</v>
      </c>
      <c r="AB186" s="430" t="s">
        <v>2327</v>
      </c>
      <c r="AC186" s="250">
        <v>345</v>
      </c>
      <c r="AH186" s="250" t="s">
        <v>1840</v>
      </c>
      <c r="AI186" s="250" t="s">
        <v>1840</v>
      </c>
      <c r="AL186"/>
      <c r="AM186" s="460"/>
    </row>
    <row r="187" spans="1:39" hidden="1">
      <c r="B187" s="250">
        <v>210507</v>
      </c>
      <c r="C187" s="250">
        <v>61347</v>
      </c>
      <c r="D187" s="250">
        <v>102158</v>
      </c>
      <c r="E187" s="250">
        <v>0</v>
      </c>
      <c r="F187" s="250" t="s">
        <v>2027</v>
      </c>
      <c r="G187" s="250" t="s">
        <v>2315</v>
      </c>
      <c r="H187" s="250" t="s">
        <v>2328</v>
      </c>
      <c r="I187" s="250" t="s">
        <v>1215</v>
      </c>
      <c r="J187" s="250"/>
      <c r="K187" s="415">
        <v>44150</v>
      </c>
      <c r="L187" s="436"/>
      <c r="M187" s="415">
        <v>43435</v>
      </c>
      <c r="N187" s="415">
        <v>43445</v>
      </c>
      <c r="O187" s="430" t="s">
        <v>2317</v>
      </c>
      <c r="P187" s="416">
        <v>11741936</v>
      </c>
      <c r="Q187" s="431">
        <v>2019</v>
      </c>
      <c r="R187" s="416">
        <v>12035484.4</v>
      </c>
      <c r="S187" s="416">
        <v>15137218</v>
      </c>
      <c r="U187" s="416">
        <v>0</v>
      </c>
      <c r="W187" s="430" t="s">
        <v>1584</v>
      </c>
      <c r="AB187" s="430" t="s">
        <v>2329</v>
      </c>
      <c r="AC187" s="250">
        <v>115</v>
      </c>
      <c r="AH187" s="250" t="s">
        <v>1840</v>
      </c>
      <c r="AI187" s="250" t="s">
        <v>1840</v>
      </c>
      <c r="AL187"/>
      <c r="AM187" s="460"/>
    </row>
    <row r="188" spans="1:39" hidden="1">
      <c r="B188" s="250">
        <v>210548</v>
      </c>
      <c r="C188" s="250">
        <v>71348</v>
      </c>
      <c r="D188" s="250">
        <v>102163</v>
      </c>
      <c r="E188" s="250">
        <v>0</v>
      </c>
      <c r="F188" s="250" t="s">
        <v>2330</v>
      </c>
      <c r="G188" s="250" t="s">
        <v>2331</v>
      </c>
      <c r="H188" s="250" t="s">
        <v>2332</v>
      </c>
      <c r="I188" s="250" t="s">
        <v>1215</v>
      </c>
      <c r="J188" s="250"/>
      <c r="K188" s="415">
        <v>45077</v>
      </c>
      <c r="L188" s="436"/>
      <c r="M188" s="415">
        <v>44348</v>
      </c>
      <c r="N188" s="415">
        <v>43812</v>
      </c>
      <c r="O188" s="430" t="s">
        <v>2333</v>
      </c>
      <c r="P188" s="416">
        <v>3647471</v>
      </c>
      <c r="Q188" s="431">
        <v>2019</v>
      </c>
      <c r="R188" s="416">
        <v>3927927.3066219999</v>
      </c>
      <c r="S188" s="416">
        <v>3647471</v>
      </c>
      <c r="U188" s="416">
        <v>0</v>
      </c>
      <c r="W188" s="430" t="s">
        <v>1568</v>
      </c>
      <c r="X188" s="430">
        <v>646209</v>
      </c>
      <c r="Y188" s="430" t="s">
        <v>2334</v>
      </c>
      <c r="Z188" s="430">
        <v>646231</v>
      </c>
      <c r="AA188" s="430" t="s">
        <v>2335</v>
      </c>
      <c r="AB188" s="430" t="s">
        <v>2336</v>
      </c>
      <c r="AC188" s="250">
        <v>161</v>
      </c>
      <c r="AE188" s="250">
        <v>3.3</v>
      </c>
      <c r="AH188" s="250" t="s">
        <v>1840</v>
      </c>
      <c r="AI188" s="250" t="s">
        <v>1840</v>
      </c>
      <c r="AL188"/>
      <c r="AM188" s="460"/>
    </row>
    <row r="189" spans="1:39" hidden="1">
      <c r="B189" s="250">
        <v>210505</v>
      </c>
      <c r="C189" s="250">
        <v>71352</v>
      </c>
      <c r="D189" s="250">
        <v>102172</v>
      </c>
      <c r="E189" s="250">
        <v>0</v>
      </c>
      <c r="F189" s="250" t="s">
        <v>1834</v>
      </c>
      <c r="G189" s="250" t="s">
        <v>2337</v>
      </c>
      <c r="H189" s="250" t="s">
        <v>2338</v>
      </c>
      <c r="I189" s="250" t="s">
        <v>1215</v>
      </c>
      <c r="J189" s="250"/>
      <c r="K189" s="415">
        <v>44166</v>
      </c>
      <c r="L189" s="436"/>
      <c r="M189" s="415">
        <v>43800</v>
      </c>
      <c r="N189" s="415">
        <v>43440</v>
      </c>
      <c r="O189" s="430" t="s">
        <v>2339</v>
      </c>
      <c r="P189" s="416">
        <v>717209</v>
      </c>
      <c r="Q189" s="431">
        <v>2019</v>
      </c>
      <c r="R189" s="416">
        <v>735139.22499999998</v>
      </c>
      <c r="S189" s="416">
        <v>717209</v>
      </c>
      <c r="U189" s="416">
        <v>0</v>
      </c>
      <c r="W189" s="430" t="s">
        <v>1568</v>
      </c>
      <c r="AB189" s="430" t="s">
        <v>2340</v>
      </c>
      <c r="AC189" s="250">
        <v>69</v>
      </c>
      <c r="AL189"/>
      <c r="AM189" s="460"/>
    </row>
    <row r="190" spans="1:39" hidden="1">
      <c r="B190" s="250">
        <v>210540</v>
      </c>
      <c r="C190" s="250">
        <v>81498</v>
      </c>
      <c r="D190" s="250">
        <v>112358</v>
      </c>
      <c r="E190" s="250">
        <v>0</v>
      </c>
      <c r="F190" s="250" t="s">
        <v>1866</v>
      </c>
      <c r="G190" s="250" t="s">
        <v>2341</v>
      </c>
      <c r="H190" s="250" t="s">
        <v>2342</v>
      </c>
      <c r="I190" s="250" t="s">
        <v>1215</v>
      </c>
      <c r="J190" s="250"/>
      <c r="K190" s="415">
        <v>44348</v>
      </c>
      <c r="L190" s="436"/>
      <c r="M190" s="415">
        <v>44348</v>
      </c>
      <c r="N190" s="415">
        <v>43787</v>
      </c>
      <c r="O190" s="430" t="s">
        <v>1578</v>
      </c>
      <c r="P190" s="416">
        <v>271289</v>
      </c>
      <c r="Q190" s="431">
        <v>2020</v>
      </c>
      <c r="R190" s="416">
        <v>278071.22499999998</v>
      </c>
      <c r="S190" s="416">
        <v>271289</v>
      </c>
      <c r="U190" s="416">
        <v>0</v>
      </c>
      <c r="W190" s="430" t="s">
        <v>1563</v>
      </c>
      <c r="X190" s="430">
        <v>514887</v>
      </c>
      <c r="Y190" s="430" t="s">
        <v>2343</v>
      </c>
      <c r="AB190" s="430" t="s">
        <v>2344</v>
      </c>
      <c r="AC190" s="250">
        <v>138</v>
      </c>
      <c r="AH190" s="250" t="s">
        <v>1840</v>
      </c>
      <c r="AI190" s="250" t="s">
        <v>1840</v>
      </c>
      <c r="AL190"/>
      <c r="AM190" s="460"/>
    </row>
    <row r="191" spans="1:39">
      <c r="A191" s="250" t="s">
        <v>482</v>
      </c>
      <c r="B191" s="250">
        <v>210544</v>
      </c>
      <c r="C191" s="250">
        <v>81571</v>
      </c>
      <c r="D191" s="250">
        <v>112488</v>
      </c>
      <c r="E191" s="250" t="s">
        <v>1594</v>
      </c>
      <c r="F191" s="250" t="s">
        <v>1219</v>
      </c>
      <c r="G191" s="430" t="s">
        <v>1668</v>
      </c>
      <c r="H191" s="430" t="s">
        <v>1597</v>
      </c>
      <c r="I191" s="430" t="s">
        <v>1215</v>
      </c>
      <c r="J191" s="443" t="s">
        <v>2738</v>
      </c>
      <c r="K191" s="415">
        <v>44713</v>
      </c>
      <c r="L191" s="458">
        <v>44705</v>
      </c>
      <c r="M191" s="415">
        <v>44348</v>
      </c>
      <c r="N191" s="415">
        <v>43787</v>
      </c>
      <c r="O191" s="430" t="s">
        <v>1578</v>
      </c>
      <c r="P191" s="416">
        <v>9155167</v>
      </c>
      <c r="Q191" s="431">
        <v>2020</v>
      </c>
      <c r="R191" s="416">
        <v>9618647.3293750007</v>
      </c>
      <c r="S191" s="416">
        <v>9155167</v>
      </c>
      <c r="T191" s="459">
        <v>8507034</v>
      </c>
      <c r="U191" s="416">
        <v>0</v>
      </c>
      <c r="W191" s="438" t="s">
        <v>1584</v>
      </c>
      <c r="X191" s="430">
        <v>510407</v>
      </c>
      <c r="Y191" s="430" t="s">
        <v>1669</v>
      </c>
      <c r="Z191" s="430">
        <v>510371</v>
      </c>
      <c r="AA191" s="430" t="s">
        <v>1670</v>
      </c>
      <c r="AB191" s="430" t="s">
        <v>2799</v>
      </c>
      <c r="AC191" s="437" t="s">
        <v>1599</v>
      </c>
      <c r="AD191" s="437"/>
      <c r="AE191" s="437"/>
      <c r="AH191" s="250" t="s">
        <v>1564</v>
      </c>
      <c r="AJ191" s="250" t="s">
        <v>1564</v>
      </c>
      <c r="AK191" s="434" t="s">
        <v>1595</v>
      </c>
      <c r="AL191" t="s">
        <v>2800</v>
      </c>
      <c r="AM191" s="460"/>
    </row>
    <row r="192" spans="1:39">
      <c r="A192" s="450" t="s">
        <v>482</v>
      </c>
      <c r="B192" s="250">
        <v>210544</v>
      </c>
      <c r="C192" s="250">
        <v>81561</v>
      </c>
      <c r="D192" s="250">
        <v>112502</v>
      </c>
      <c r="E192" s="250" t="s">
        <v>2737</v>
      </c>
      <c r="F192" s="250" t="s">
        <v>1219</v>
      </c>
      <c r="G192" s="430" t="s">
        <v>1637</v>
      </c>
      <c r="H192" s="430" t="s">
        <v>1641</v>
      </c>
      <c r="I192" s="430" t="s">
        <v>1354</v>
      </c>
      <c r="J192" s="442" t="s">
        <v>2782</v>
      </c>
      <c r="K192" s="415">
        <v>45778</v>
      </c>
      <c r="L192" s="458">
        <v>45714</v>
      </c>
      <c r="M192" s="415">
        <v>46023</v>
      </c>
      <c r="N192" s="415">
        <v>43787</v>
      </c>
      <c r="O192" s="430" t="s">
        <v>1578</v>
      </c>
      <c r="P192" s="416">
        <v>3165684</v>
      </c>
      <c r="Q192" s="431">
        <v>2019</v>
      </c>
      <c r="R192" s="416">
        <v>5383105</v>
      </c>
      <c r="S192" s="416">
        <v>5329277</v>
      </c>
      <c r="T192" s="459">
        <v>6445708</v>
      </c>
      <c r="U192" s="416">
        <v>0</v>
      </c>
      <c r="W192" s="430" t="s">
        <v>1591</v>
      </c>
      <c r="AB192" s="430" t="s">
        <v>1642</v>
      </c>
      <c r="AC192" s="437">
        <v>345</v>
      </c>
      <c r="AD192" s="437">
        <v>0.06</v>
      </c>
      <c r="AE192" s="437"/>
      <c r="AH192" s="250" t="s">
        <v>1564</v>
      </c>
      <c r="AI192" s="250" t="s">
        <v>1840</v>
      </c>
      <c r="AJ192" s="250" t="s">
        <v>1564</v>
      </c>
      <c r="AL192" t="s">
        <v>2801</v>
      </c>
      <c r="AM192" s="460"/>
    </row>
    <row r="193" spans="1:39" hidden="1">
      <c r="B193" s="250">
        <v>210541</v>
      </c>
      <c r="C193" s="250">
        <v>81503</v>
      </c>
      <c r="D193" s="250">
        <v>112363</v>
      </c>
      <c r="E193" s="250">
        <v>0</v>
      </c>
      <c r="F193" s="250" t="s">
        <v>2027</v>
      </c>
      <c r="G193" s="250" t="s">
        <v>2346</v>
      </c>
      <c r="H193" s="250" t="s">
        <v>2347</v>
      </c>
      <c r="I193" s="250" t="s">
        <v>1215</v>
      </c>
      <c r="J193" s="250"/>
      <c r="K193" s="415">
        <v>44346</v>
      </c>
      <c r="L193" s="436"/>
      <c r="M193" s="415">
        <v>44348</v>
      </c>
      <c r="N193" s="415">
        <v>43787</v>
      </c>
      <c r="O193" s="430" t="s">
        <v>1578</v>
      </c>
      <c r="P193" s="416">
        <v>1658004</v>
      </c>
      <c r="Q193" s="431">
        <v>2019</v>
      </c>
      <c r="R193" s="416">
        <v>1741940.4524999999</v>
      </c>
      <c r="S193" s="416">
        <v>257408</v>
      </c>
      <c r="W193" s="430" t="s">
        <v>1584</v>
      </c>
      <c r="X193" s="430">
        <v>525454</v>
      </c>
      <c r="Y193" s="430" t="s">
        <v>2348</v>
      </c>
      <c r="AB193" s="430" t="s">
        <v>2349</v>
      </c>
      <c r="AC193" s="250">
        <v>115</v>
      </c>
      <c r="AH193" s="250" t="s">
        <v>1840</v>
      </c>
      <c r="AI193" s="250" t="s">
        <v>1840</v>
      </c>
      <c r="AL193"/>
      <c r="AM193" s="460"/>
    </row>
    <row r="194" spans="1:39" hidden="1">
      <c r="B194" s="250">
        <v>210538</v>
      </c>
      <c r="C194" s="250">
        <v>81505</v>
      </c>
      <c r="D194" s="250">
        <v>112366</v>
      </c>
      <c r="E194" s="250">
        <v>0</v>
      </c>
      <c r="F194" s="250" t="s">
        <v>1905</v>
      </c>
      <c r="G194" s="250" t="s">
        <v>2350</v>
      </c>
      <c r="H194" s="250" t="s">
        <v>2351</v>
      </c>
      <c r="I194" s="250" t="s">
        <v>1215</v>
      </c>
      <c r="J194" s="250"/>
      <c r="K194" s="415">
        <v>43862</v>
      </c>
      <c r="L194" s="436"/>
      <c r="M194" s="415">
        <v>44348</v>
      </c>
      <c r="N194" s="415">
        <v>43787</v>
      </c>
      <c r="O194" s="430" t="s">
        <v>1578</v>
      </c>
      <c r="P194" s="416">
        <v>2600000</v>
      </c>
      <c r="Q194" s="431">
        <v>2020</v>
      </c>
      <c r="R194" s="416">
        <v>2600000</v>
      </c>
      <c r="S194" s="416">
        <v>2555908</v>
      </c>
      <c r="U194" s="416">
        <v>2555908</v>
      </c>
      <c r="V194" s="250" t="s">
        <v>1706</v>
      </c>
      <c r="W194" s="430" t="s">
        <v>1563</v>
      </c>
      <c r="X194" s="430">
        <v>640103</v>
      </c>
      <c r="Y194" s="430" t="s">
        <v>2352</v>
      </c>
      <c r="AB194" s="430" t="s">
        <v>2353</v>
      </c>
      <c r="AC194" s="250">
        <v>115</v>
      </c>
      <c r="AI194" s="250" t="s">
        <v>1564</v>
      </c>
      <c r="AL194"/>
      <c r="AM194" s="460"/>
    </row>
    <row r="195" spans="1:39" hidden="1">
      <c r="B195" s="250">
        <v>210538</v>
      </c>
      <c r="C195" s="250">
        <v>81506</v>
      </c>
      <c r="D195" s="250">
        <v>112367</v>
      </c>
      <c r="E195" s="250">
        <v>0</v>
      </c>
      <c r="F195" s="250" t="s">
        <v>1905</v>
      </c>
      <c r="G195" s="250" t="s">
        <v>2354</v>
      </c>
      <c r="H195" s="250" t="s">
        <v>2355</v>
      </c>
      <c r="I195" s="250" t="s">
        <v>1215</v>
      </c>
      <c r="J195" s="250"/>
      <c r="K195" s="415">
        <v>44197</v>
      </c>
      <c r="L195" s="436"/>
      <c r="M195" s="415">
        <v>44348</v>
      </c>
      <c r="N195" s="415">
        <v>43787</v>
      </c>
      <c r="O195" s="430" t="s">
        <v>1578</v>
      </c>
      <c r="P195" s="416">
        <v>550000</v>
      </c>
      <c r="Q195" s="431">
        <v>2020</v>
      </c>
      <c r="R195" s="416">
        <v>563750</v>
      </c>
      <c r="S195" s="416">
        <v>434289</v>
      </c>
      <c r="U195" s="416">
        <v>434289</v>
      </c>
      <c r="V195" s="250" t="s">
        <v>1706</v>
      </c>
      <c r="W195" s="430" t="s">
        <v>1563</v>
      </c>
      <c r="X195" s="430">
        <v>640215</v>
      </c>
      <c r="Y195" s="430" t="s">
        <v>2356</v>
      </c>
      <c r="AB195" s="430" t="s">
        <v>2357</v>
      </c>
      <c r="AC195" s="250">
        <v>115</v>
      </c>
      <c r="AI195" s="250" t="s">
        <v>1564</v>
      </c>
      <c r="AL195"/>
      <c r="AM195" s="460"/>
    </row>
    <row r="196" spans="1:39" hidden="1">
      <c r="B196" s="250">
        <v>210538</v>
      </c>
      <c r="C196" s="250">
        <v>81507</v>
      </c>
      <c r="D196" s="250">
        <v>112368</v>
      </c>
      <c r="E196" s="250">
        <v>0</v>
      </c>
      <c r="F196" s="250" t="s">
        <v>1905</v>
      </c>
      <c r="G196" s="250" t="s">
        <v>2358</v>
      </c>
      <c r="H196" s="250" t="s">
        <v>2359</v>
      </c>
      <c r="I196" s="250" t="s">
        <v>1215</v>
      </c>
      <c r="J196" s="250"/>
      <c r="K196" s="415">
        <v>44743</v>
      </c>
      <c r="L196" s="436"/>
      <c r="M196" s="415">
        <v>44348</v>
      </c>
      <c r="N196" s="415">
        <v>43787</v>
      </c>
      <c r="O196" s="430" t="s">
        <v>1578</v>
      </c>
      <c r="P196" s="416">
        <v>510000</v>
      </c>
      <c r="Q196" s="431">
        <v>2020</v>
      </c>
      <c r="R196" s="416">
        <v>535818.75</v>
      </c>
      <c r="S196" s="416">
        <v>679553</v>
      </c>
      <c r="U196" s="416">
        <v>0</v>
      </c>
      <c r="W196" s="430" t="s">
        <v>1568</v>
      </c>
      <c r="X196" s="430">
        <v>640280</v>
      </c>
      <c r="Y196" s="430" t="s">
        <v>2360</v>
      </c>
      <c r="AB196" s="430" t="s">
        <v>2361</v>
      </c>
      <c r="AC196" s="250">
        <v>138</v>
      </c>
      <c r="AH196" s="250" t="s">
        <v>1840</v>
      </c>
      <c r="AI196" s="250" t="s">
        <v>1840</v>
      </c>
      <c r="AL196"/>
      <c r="AM196" s="460"/>
    </row>
    <row r="197" spans="1:39" hidden="1">
      <c r="B197" s="250">
        <v>210539</v>
      </c>
      <c r="C197" s="250">
        <v>81508</v>
      </c>
      <c r="D197" s="250">
        <v>112369</v>
      </c>
      <c r="E197" s="250" t="e">
        <v>#N/A</v>
      </c>
      <c r="F197" s="250" t="s">
        <v>2362</v>
      </c>
      <c r="G197" s="250" t="s">
        <v>2363</v>
      </c>
      <c r="H197" s="250" t="s">
        <v>2364</v>
      </c>
      <c r="I197" s="250" t="s">
        <v>1215</v>
      </c>
      <c r="J197" s="250"/>
      <c r="K197" s="415">
        <v>44377</v>
      </c>
      <c r="L197" s="436"/>
      <c r="M197" s="415">
        <v>44348</v>
      </c>
      <c r="N197" s="415">
        <v>43787</v>
      </c>
      <c r="O197" s="430" t="s">
        <v>1578</v>
      </c>
      <c r="P197" s="416">
        <v>311400</v>
      </c>
      <c r="Q197" s="431">
        <v>2019</v>
      </c>
      <c r="R197" s="416">
        <v>327164.625</v>
      </c>
      <c r="S197" s="416">
        <v>259864</v>
      </c>
      <c r="U197" s="416">
        <v>0</v>
      </c>
      <c r="W197" s="430" t="s">
        <v>1584</v>
      </c>
      <c r="X197" s="430">
        <v>542978</v>
      </c>
      <c r="Y197" s="430" t="s">
        <v>2365</v>
      </c>
      <c r="AB197" s="430" t="s">
        <v>2366</v>
      </c>
      <c r="AC197" s="250">
        <v>161</v>
      </c>
      <c r="AG197" s="250" t="s">
        <v>1564</v>
      </c>
      <c r="AH197" s="250" t="s">
        <v>1564</v>
      </c>
      <c r="AI197" s="250" t="s">
        <v>1564</v>
      </c>
      <c r="AL197"/>
      <c r="AM197" s="460"/>
    </row>
    <row r="198" spans="1:39" hidden="1">
      <c r="B198" s="250">
        <v>210539</v>
      </c>
      <c r="C198" s="250">
        <v>81509</v>
      </c>
      <c r="D198" s="250">
        <v>112370</v>
      </c>
      <c r="E198" s="250">
        <v>0</v>
      </c>
      <c r="F198" s="250" t="s">
        <v>2362</v>
      </c>
      <c r="G198" s="250" t="s">
        <v>2367</v>
      </c>
      <c r="H198" s="250" t="s">
        <v>2368</v>
      </c>
      <c r="I198" s="250" t="s">
        <v>1215</v>
      </c>
      <c r="J198" s="250"/>
      <c r="K198" s="415">
        <v>44098</v>
      </c>
      <c r="L198" s="436"/>
      <c r="M198" s="415">
        <v>44348</v>
      </c>
      <c r="N198" s="415">
        <v>43787</v>
      </c>
      <c r="O198" s="430" t="s">
        <v>1578</v>
      </c>
      <c r="P198" s="416">
        <v>468500</v>
      </c>
      <c r="Q198" s="431">
        <v>2019</v>
      </c>
      <c r="R198" s="416">
        <v>480212.5</v>
      </c>
      <c r="S198" s="416">
        <v>400871</v>
      </c>
      <c r="U198" s="416">
        <v>400871</v>
      </c>
      <c r="V198" s="250" t="s">
        <v>1706</v>
      </c>
      <c r="W198" s="430" t="s">
        <v>1563</v>
      </c>
      <c r="X198" s="430">
        <v>542997</v>
      </c>
      <c r="Y198" s="430" t="s">
        <v>2369</v>
      </c>
      <c r="AB198" s="430" t="s">
        <v>2370</v>
      </c>
      <c r="AC198" s="250">
        <v>161</v>
      </c>
      <c r="AG198" s="250" t="s">
        <v>1564</v>
      </c>
      <c r="AI198" s="250" t="s">
        <v>1564</v>
      </c>
      <c r="AL198"/>
      <c r="AM198" s="460"/>
    </row>
    <row r="199" spans="1:39" hidden="1">
      <c r="B199" s="250">
        <v>210539</v>
      </c>
      <c r="C199" s="250">
        <v>81511</v>
      </c>
      <c r="D199" s="250">
        <v>112372</v>
      </c>
      <c r="E199" s="250">
        <v>0</v>
      </c>
      <c r="F199" s="250" t="s">
        <v>2362</v>
      </c>
      <c r="G199" s="250" t="s">
        <v>2371</v>
      </c>
      <c r="H199" s="250" t="s">
        <v>2372</v>
      </c>
      <c r="I199" s="250" t="s">
        <v>1215</v>
      </c>
      <c r="J199" s="250"/>
      <c r="K199" s="415">
        <v>44561</v>
      </c>
      <c r="L199" s="436"/>
      <c r="M199" s="415">
        <v>44348</v>
      </c>
      <c r="N199" s="415">
        <v>43787</v>
      </c>
      <c r="O199" s="430" t="s">
        <v>1578</v>
      </c>
      <c r="P199" s="416">
        <v>898600</v>
      </c>
      <c r="Q199" s="431">
        <v>2019</v>
      </c>
      <c r="R199" s="416">
        <v>944091.625</v>
      </c>
      <c r="S199" s="416">
        <v>1348442</v>
      </c>
      <c r="U199" s="416">
        <v>0</v>
      </c>
      <c r="W199" s="430" t="s">
        <v>1584</v>
      </c>
      <c r="X199" s="430">
        <v>542993</v>
      </c>
      <c r="Y199" s="430" t="s">
        <v>2373</v>
      </c>
      <c r="AB199" s="430" t="s">
        <v>2374</v>
      </c>
      <c r="AC199" s="250">
        <v>161</v>
      </c>
      <c r="AG199" s="250" t="s">
        <v>1564</v>
      </c>
      <c r="AL199"/>
      <c r="AM199" s="460"/>
    </row>
    <row r="200" spans="1:39" hidden="1">
      <c r="B200" s="250">
        <v>210545</v>
      </c>
      <c r="C200" s="250">
        <v>81513</v>
      </c>
      <c r="D200" s="250">
        <v>112377</v>
      </c>
      <c r="E200" s="250">
        <v>0</v>
      </c>
      <c r="F200" s="250" t="s">
        <v>1834</v>
      </c>
      <c r="G200" s="250" t="s">
        <v>2375</v>
      </c>
      <c r="H200" s="250" t="s">
        <v>2376</v>
      </c>
      <c r="I200" s="250" t="s">
        <v>1215</v>
      </c>
      <c r="J200" s="250"/>
      <c r="K200" s="415">
        <v>46600</v>
      </c>
      <c r="L200" s="436"/>
      <c r="M200" s="415">
        <v>44348</v>
      </c>
      <c r="N200" s="415">
        <v>43787</v>
      </c>
      <c r="O200" s="430" t="s">
        <v>1578</v>
      </c>
      <c r="P200" s="416">
        <v>828359</v>
      </c>
      <c r="Q200" s="431">
        <v>2020</v>
      </c>
      <c r="R200" s="416">
        <v>870294.67437499994</v>
      </c>
      <c r="S200" s="416">
        <v>838500</v>
      </c>
      <c r="U200" s="416">
        <v>0</v>
      </c>
      <c r="W200" s="430" t="s">
        <v>1568</v>
      </c>
      <c r="X200" s="430">
        <v>520814</v>
      </c>
      <c r="Y200" s="430" t="s">
        <v>1876</v>
      </c>
      <c r="AB200" s="430" t="s">
        <v>2377</v>
      </c>
      <c r="AC200" s="250">
        <v>138</v>
      </c>
      <c r="AL200"/>
      <c r="AM200" s="460"/>
    </row>
    <row r="201" spans="1:39" hidden="1">
      <c r="B201" s="250">
        <v>210545</v>
      </c>
      <c r="C201" s="250">
        <v>81514</v>
      </c>
      <c r="D201" s="250">
        <v>112378</v>
      </c>
      <c r="E201" s="250">
        <v>0</v>
      </c>
      <c r="F201" s="250" t="s">
        <v>1834</v>
      </c>
      <c r="G201" s="250" t="s">
        <v>2378</v>
      </c>
      <c r="H201" s="250" t="s">
        <v>2379</v>
      </c>
      <c r="I201" s="250" t="s">
        <v>1215</v>
      </c>
      <c r="J201" s="250"/>
      <c r="K201" s="415">
        <v>44348</v>
      </c>
      <c r="L201" s="436"/>
      <c r="M201" s="415">
        <v>44348</v>
      </c>
      <c r="N201" s="415">
        <v>43787</v>
      </c>
      <c r="O201" s="430" t="s">
        <v>1578</v>
      </c>
      <c r="P201" s="416">
        <v>52400</v>
      </c>
      <c r="Q201" s="431">
        <v>2020</v>
      </c>
      <c r="R201" s="416">
        <v>53710</v>
      </c>
      <c r="S201" s="416">
        <v>52400</v>
      </c>
      <c r="U201" s="416">
        <v>0</v>
      </c>
      <c r="W201" s="430" t="s">
        <v>1568</v>
      </c>
      <c r="X201" s="430">
        <v>521088</v>
      </c>
      <c r="Y201" s="430" t="s">
        <v>2380</v>
      </c>
      <c r="AB201" s="430" t="s">
        <v>2381</v>
      </c>
      <c r="AC201" s="250">
        <v>69</v>
      </c>
      <c r="AH201" s="250" t="s">
        <v>1840</v>
      </c>
      <c r="AI201" s="250" t="s">
        <v>1840</v>
      </c>
      <c r="AL201"/>
      <c r="AM201" s="460"/>
    </row>
    <row r="202" spans="1:39" hidden="1">
      <c r="B202" s="250">
        <v>210545</v>
      </c>
      <c r="C202" s="250">
        <v>81515</v>
      </c>
      <c r="D202" s="250">
        <v>112379</v>
      </c>
      <c r="E202" s="250">
        <v>0</v>
      </c>
      <c r="F202" s="250" t="s">
        <v>1834</v>
      </c>
      <c r="G202" s="250" t="s">
        <v>2382</v>
      </c>
      <c r="H202" s="250" t="s">
        <v>2383</v>
      </c>
      <c r="I202" s="250" t="s">
        <v>1215</v>
      </c>
      <c r="J202" s="250"/>
      <c r="K202" s="415">
        <v>44924</v>
      </c>
      <c r="L202" s="436"/>
      <c r="M202" s="415">
        <v>44348</v>
      </c>
      <c r="N202" s="415">
        <v>43787</v>
      </c>
      <c r="O202" s="430" t="s">
        <v>1578</v>
      </c>
      <c r="P202" s="416">
        <v>822500</v>
      </c>
      <c r="Q202" s="431">
        <v>2020</v>
      </c>
      <c r="R202" s="416">
        <v>864139.0625</v>
      </c>
      <c r="S202" s="416">
        <v>4100000</v>
      </c>
      <c r="U202" s="416">
        <v>0</v>
      </c>
      <c r="W202" s="430" t="s">
        <v>1568</v>
      </c>
      <c r="X202" s="430">
        <v>520999</v>
      </c>
      <c r="Y202" s="430" t="s">
        <v>1947</v>
      </c>
      <c r="AB202" s="430" t="s">
        <v>2384</v>
      </c>
      <c r="AH202" s="250" t="s">
        <v>1840</v>
      </c>
      <c r="AI202" s="250" t="s">
        <v>1840</v>
      </c>
      <c r="AL202"/>
      <c r="AM202" s="460"/>
    </row>
    <row r="203" spans="1:39" hidden="1">
      <c r="B203" s="250">
        <v>210545</v>
      </c>
      <c r="C203" s="250">
        <v>81515</v>
      </c>
      <c r="D203" s="250">
        <v>112380</v>
      </c>
      <c r="E203" s="250">
        <v>0</v>
      </c>
      <c r="F203" s="250" t="s">
        <v>1834</v>
      </c>
      <c r="G203" s="250" t="s">
        <v>2382</v>
      </c>
      <c r="H203" s="250" t="s">
        <v>2385</v>
      </c>
      <c r="I203" s="250" t="s">
        <v>1215</v>
      </c>
      <c r="J203" s="250"/>
      <c r="K203" s="415">
        <v>44713</v>
      </c>
      <c r="L203" s="436"/>
      <c r="M203" s="415">
        <v>44348</v>
      </c>
      <c r="N203" s="415">
        <v>43787</v>
      </c>
      <c r="O203" s="430" t="s">
        <v>1578</v>
      </c>
      <c r="P203" s="416">
        <v>128300</v>
      </c>
      <c r="Q203" s="431">
        <v>2020</v>
      </c>
      <c r="R203" s="416">
        <v>134795.1875</v>
      </c>
      <c r="S203" s="416">
        <v>204000</v>
      </c>
      <c r="U203" s="416">
        <v>0</v>
      </c>
      <c r="W203" s="430" t="s">
        <v>1568</v>
      </c>
      <c r="X203" s="430">
        <v>520995</v>
      </c>
      <c r="Y203" s="430" t="s">
        <v>1947</v>
      </c>
      <c r="AB203" s="430" t="s">
        <v>2386</v>
      </c>
      <c r="AH203" s="250" t="s">
        <v>1840</v>
      </c>
      <c r="AI203" s="250" t="s">
        <v>1840</v>
      </c>
      <c r="AL203"/>
      <c r="AM203" s="460"/>
    </row>
    <row r="204" spans="1:39" hidden="1">
      <c r="B204" s="250">
        <v>210542</v>
      </c>
      <c r="C204" s="250">
        <v>81516</v>
      </c>
      <c r="D204" s="250">
        <v>112381</v>
      </c>
      <c r="E204" s="250">
        <v>0</v>
      </c>
      <c r="F204" s="250" t="s">
        <v>1869</v>
      </c>
      <c r="G204" s="250" t="s">
        <v>2387</v>
      </c>
      <c r="H204" s="250" t="s">
        <v>2388</v>
      </c>
      <c r="I204" s="250" t="s">
        <v>1215</v>
      </c>
      <c r="J204" s="250"/>
      <c r="K204" s="415">
        <v>44713</v>
      </c>
      <c r="L204" s="436"/>
      <c r="M204" s="415">
        <v>44287</v>
      </c>
      <c r="N204" s="415">
        <v>43787</v>
      </c>
      <c r="O204" s="430" t="s">
        <v>1578</v>
      </c>
      <c r="P204" s="416">
        <v>3067168.2</v>
      </c>
      <c r="Q204" s="431">
        <v>2020</v>
      </c>
      <c r="R204" s="416">
        <v>3222443.5901250001</v>
      </c>
      <c r="S204" s="416">
        <v>3393918</v>
      </c>
      <c r="U204" s="416">
        <v>0</v>
      </c>
      <c r="W204" s="430" t="s">
        <v>1568</v>
      </c>
      <c r="X204" s="430">
        <v>533322</v>
      </c>
      <c r="Y204" s="430" t="s">
        <v>2389</v>
      </c>
      <c r="Z204" s="430">
        <v>533337</v>
      </c>
      <c r="AA204" s="430" t="s">
        <v>2390</v>
      </c>
      <c r="AB204" s="430" t="s">
        <v>2391</v>
      </c>
      <c r="AC204" s="250">
        <v>115</v>
      </c>
      <c r="AD204" s="250">
        <v>4</v>
      </c>
      <c r="AG204" s="250" t="s">
        <v>1564</v>
      </c>
      <c r="AH204" s="250" t="s">
        <v>1564</v>
      </c>
      <c r="AL204"/>
      <c r="AM204" s="460"/>
    </row>
    <row r="205" spans="1:39" hidden="1">
      <c r="B205" s="250">
        <v>210605</v>
      </c>
      <c r="C205" s="250">
        <v>81516</v>
      </c>
      <c r="D205" s="250">
        <v>112383</v>
      </c>
      <c r="E205" s="250">
        <v>0</v>
      </c>
      <c r="F205" s="250" t="s">
        <v>1869</v>
      </c>
      <c r="G205" s="250" t="s">
        <v>2387</v>
      </c>
      <c r="H205" s="250" t="s">
        <v>2392</v>
      </c>
      <c r="I205" s="250" t="s">
        <v>1215</v>
      </c>
      <c r="J205" s="250"/>
      <c r="K205" s="415">
        <v>44713</v>
      </c>
      <c r="L205" s="436"/>
      <c r="M205" s="415">
        <v>44287</v>
      </c>
      <c r="N205" s="415">
        <v>44257</v>
      </c>
      <c r="O205" s="430" t="s">
        <v>1578</v>
      </c>
      <c r="P205" s="416">
        <v>9204123</v>
      </c>
      <c r="Q205" s="431">
        <v>2020</v>
      </c>
      <c r="R205" s="416">
        <v>9670081.7268749997</v>
      </c>
      <c r="S205" s="416">
        <v>10675598</v>
      </c>
      <c r="U205" s="416">
        <v>0</v>
      </c>
      <c r="W205" s="430" t="s">
        <v>1568</v>
      </c>
      <c r="X205" s="430">
        <v>533338</v>
      </c>
      <c r="Y205" s="430" t="s">
        <v>2393</v>
      </c>
      <c r="Z205" s="430">
        <v>533338</v>
      </c>
      <c r="AA205" s="430" t="s">
        <v>2393</v>
      </c>
      <c r="AB205" s="430" t="s">
        <v>2394</v>
      </c>
      <c r="AC205" s="250">
        <v>115</v>
      </c>
      <c r="AD205" s="250">
        <v>2.2000000000000002</v>
      </c>
      <c r="AG205" s="250" t="s">
        <v>1564</v>
      </c>
      <c r="AH205" s="250" t="s">
        <v>1564</v>
      </c>
      <c r="AL205"/>
      <c r="AM205" s="460"/>
    </row>
    <row r="206" spans="1:39" hidden="1">
      <c r="C206" s="250">
        <v>81657</v>
      </c>
      <c r="D206" s="250">
        <v>122665</v>
      </c>
      <c r="F206" s="250" t="s">
        <v>1219</v>
      </c>
      <c r="G206" s="430" t="s">
        <v>2101</v>
      </c>
      <c r="H206" s="461" t="s">
        <v>1746</v>
      </c>
      <c r="I206" s="430" t="s">
        <v>1386</v>
      </c>
      <c r="K206" s="415"/>
      <c r="L206" s="436">
        <v>46003</v>
      </c>
      <c r="M206" s="415"/>
      <c r="O206" s="430" t="s">
        <v>1590</v>
      </c>
      <c r="S206" s="416">
        <v>1388819</v>
      </c>
      <c r="U206" s="416">
        <v>0</v>
      </c>
      <c r="W206" s="430" t="s">
        <v>1591</v>
      </c>
      <c r="AB206" s="430" t="s">
        <v>1747</v>
      </c>
      <c r="AC206" s="437">
        <v>345</v>
      </c>
      <c r="AD206" s="437">
        <v>0.18</v>
      </c>
      <c r="AE206" s="437"/>
      <c r="AH206" s="250" t="s">
        <v>1840</v>
      </c>
      <c r="AI206" s="250" t="s">
        <v>1840</v>
      </c>
      <c r="AJ206" s="250" t="s">
        <v>1564</v>
      </c>
      <c r="AL206" t="s">
        <v>2802</v>
      </c>
      <c r="AM206" s="460" t="s">
        <v>2789</v>
      </c>
    </row>
    <row r="207" spans="1:39" hidden="1">
      <c r="A207" s="450"/>
      <c r="C207" s="250">
        <v>81657</v>
      </c>
      <c r="D207" s="250">
        <v>122666</v>
      </c>
      <c r="F207" s="250" t="s">
        <v>1219</v>
      </c>
      <c r="G207" s="430" t="s">
        <v>2101</v>
      </c>
      <c r="H207" s="461" t="s">
        <v>1748</v>
      </c>
      <c r="I207" s="430" t="s">
        <v>1386</v>
      </c>
      <c r="K207" s="415"/>
      <c r="L207" s="436"/>
      <c r="M207" s="415"/>
      <c r="O207" s="430" t="s">
        <v>1590</v>
      </c>
      <c r="S207" s="416">
        <v>10361130</v>
      </c>
      <c r="U207" s="416">
        <v>0</v>
      </c>
      <c r="W207" s="430" t="s">
        <v>1591</v>
      </c>
      <c r="AB207" s="430" t="s">
        <v>1749</v>
      </c>
      <c r="AC207" s="437">
        <v>345</v>
      </c>
      <c r="AD207" s="437"/>
      <c r="AE207" s="437"/>
      <c r="AH207" s="250" t="s">
        <v>1840</v>
      </c>
      <c r="AI207" s="250" t="s">
        <v>1840</v>
      </c>
      <c r="AJ207" s="250" t="s">
        <v>1564</v>
      </c>
      <c r="AL207" t="s">
        <v>2803</v>
      </c>
      <c r="AM207" s="460" t="s">
        <v>2789</v>
      </c>
    </row>
    <row r="208" spans="1:39" hidden="1">
      <c r="B208" s="250">
        <v>210545</v>
      </c>
      <c r="C208" s="250">
        <v>81525</v>
      </c>
      <c r="D208" s="250">
        <v>112395</v>
      </c>
      <c r="E208" s="250">
        <v>0</v>
      </c>
      <c r="F208" s="250" t="s">
        <v>1834</v>
      </c>
      <c r="G208" s="250" t="s">
        <v>2396</v>
      </c>
      <c r="H208" s="250" t="s">
        <v>2397</v>
      </c>
      <c r="I208" s="250" t="s">
        <v>1215</v>
      </c>
      <c r="J208" s="250"/>
      <c r="K208" s="415">
        <v>45989</v>
      </c>
      <c r="L208" s="436"/>
      <c r="M208" s="415">
        <v>44348</v>
      </c>
      <c r="N208" s="415">
        <v>43787</v>
      </c>
      <c r="O208" s="430" t="s">
        <v>1578</v>
      </c>
      <c r="P208" s="416">
        <v>400000</v>
      </c>
      <c r="Q208" s="431">
        <v>2020</v>
      </c>
      <c r="R208" s="416">
        <v>420250</v>
      </c>
      <c r="S208" s="416">
        <v>400000</v>
      </c>
      <c r="U208" s="416">
        <v>0</v>
      </c>
      <c r="W208" s="430" t="s">
        <v>1568</v>
      </c>
      <c r="X208" s="430">
        <v>520929</v>
      </c>
      <c r="Y208" s="430" t="s">
        <v>2398</v>
      </c>
      <c r="AB208" s="430" t="s">
        <v>2399</v>
      </c>
      <c r="AC208" s="250" t="s">
        <v>2400</v>
      </c>
      <c r="AL208"/>
      <c r="AM208" s="460"/>
    </row>
    <row r="209" spans="1:39" hidden="1">
      <c r="B209" s="250">
        <v>210642</v>
      </c>
      <c r="C209" s="250">
        <v>81529</v>
      </c>
      <c r="D209" s="250">
        <v>112399</v>
      </c>
      <c r="E209" s="250" t="e">
        <v>#N/A</v>
      </c>
      <c r="F209" s="250" t="s">
        <v>2027</v>
      </c>
      <c r="G209" s="250" t="s">
        <v>2401</v>
      </c>
      <c r="H209" s="250" t="s">
        <v>2402</v>
      </c>
      <c r="I209" s="250" t="s">
        <v>1215</v>
      </c>
      <c r="J209" s="250"/>
      <c r="K209" s="420"/>
      <c r="L209" s="436"/>
      <c r="M209" s="415">
        <v>45078</v>
      </c>
      <c r="N209" s="415">
        <v>44631</v>
      </c>
      <c r="O209" s="430" t="s">
        <v>1897</v>
      </c>
      <c r="P209" s="416">
        <v>231742</v>
      </c>
      <c r="Q209" s="431">
        <v>2022</v>
      </c>
      <c r="R209" s="416">
        <v>231742</v>
      </c>
      <c r="S209" s="416">
        <v>231742</v>
      </c>
      <c r="U209" s="416">
        <v>0</v>
      </c>
      <c r="W209" s="430" t="s">
        <v>1591</v>
      </c>
      <c r="X209" s="430">
        <v>526269</v>
      </c>
      <c r="Y209" s="430" t="s">
        <v>2403</v>
      </c>
      <c r="Z209" s="430">
        <v>526337</v>
      </c>
      <c r="AA209" s="430" t="s">
        <v>2404</v>
      </c>
      <c r="AB209" s="430" t="s">
        <v>2405</v>
      </c>
      <c r="AC209" s="250">
        <v>230</v>
      </c>
      <c r="AH209" s="250" t="s">
        <v>1840</v>
      </c>
      <c r="AI209" s="250" t="s">
        <v>1840</v>
      </c>
      <c r="AL209"/>
      <c r="AM209" s="460"/>
    </row>
    <row r="210" spans="1:39" hidden="1">
      <c r="B210" s="250">
        <v>210642</v>
      </c>
      <c r="C210" s="250">
        <v>81529</v>
      </c>
      <c r="D210" s="250">
        <v>112401</v>
      </c>
      <c r="E210" s="250" t="e">
        <v>#N/A</v>
      </c>
      <c r="F210" s="250" t="s">
        <v>2027</v>
      </c>
      <c r="G210" s="250" t="s">
        <v>2401</v>
      </c>
      <c r="H210" s="250" t="s">
        <v>2406</v>
      </c>
      <c r="I210" s="250" t="s">
        <v>1215</v>
      </c>
      <c r="J210" s="250"/>
      <c r="K210" s="415">
        <v>44713</v>
      </c>
      <c r="L210" s="436"/>
      <c r="M210" s="415">
        <v>45078</v>
      </c>
      <c r="N210" s="415">
        <v>44631</v>
      </c>
      <c r="O210" s="430" t="s">
        <v>1897</v>
      </c>
      <c r="Q210" s="431">
        <v>2022</v>
      </c>
      <c r="R210" s="416">
        <v>0</v>
      </c>
      <c r="U210" s="416">
        <v>0</v>
      </c>
      <c r="W210" s="430" t="s">
        <v>1568</v>
      </c>
      <c r="X210" s="430">
        <v>526269</v>
      </c>
      <c r="Y210" s="430" t="s">
        <v>2403</v>
      </c>
      <c r="Z210" s="430">
        <v>526337</v>
      </c>
      <c r="AA210" s="430" t="s">
        <v>2404</v>
      </c>
      <c r="AB210" s="430" t="s">
        <v>2405</v>
      </c>
      <c r="AC210" s="250">
        <v>230</v>
      </c>
      <c r="AH210" s="250" t="s">
        <v>1840</v>
      </c>
      <c r="AI210" s="250" t="s">
        <v>1840</v>
      </c>
      <c r="AL210"/>
      <c r="AM210" s="460"/>
    </row>
    <row r="211" spans="1:39" hidden="1">
      <c r="B211" s="250">
        <v>210540</v>
      </c>
      <c r="C211" s="250">
        <v>81532</v>
      </c>
      <c r="D211" s="250">
        <v>112402</v>
      </c>
      <c r="E211" s="250">
        <v>0</v>
      </c>
      <c r="F211" s="250" t="s">
        <v>1866</v>
      </c>
      <c r="G211" s="250" t="s">
        <v>2407</v>
      </c>
      <c r="H211" s="250" t="s">
        <v>2408</v>
      </c>
      <c r="I211" s="250" t="s">
        <v>1215</v>
      </c>
      <c r="J211" s="250"/>
      <c r="K211" s="415">
        <v>44713</v>
      </c>
      <c r="L211" s="436"/>
      <c r="M211" s="415">
        <v>44713</v>
      </c>
      <c r="N211" s="415">
        <v>43787</v>
      </c>
      <c r="O211" s="430" t="s">
        <v>1578</v>
      </c>
      <c r="P211" s="416">
        <v>16602</v>
      </c>
      <c r="Q211" s="431">
        <v>2020</v>
      </c>
      <c r="R211" s="416">
        <v>17442.47625</v>
      </c>
      <c r="S211" s="416">
        <v>16602</v>
      </c>
      <c r="U211" s="416">
        <v>0</v>
      </c>
      <c r="W211" s="430" t="s">
        <v>1568</v>
      </c>
      <c r="X211" s="430">
        <v>514777</v>
      </c>
      <c r="Y211" s="430" t="s">
        <v>2409</v>
      </c>
      <c r="Z211" s="430">
        <v>520855</v>
      </c>
      <c r="AA211" s="430" t="s">
        <v>2187</v>
      </c>
      <c r="AB211" s="430" t="s">
        <v>2410</v>
      </c>
      <c r="AC211" s="250">
        <v>69</v>
      </c>
      <c r="AH211" s="250" t="s">
        <v>1840</v>
      </c>
      <c r="AI211" s="250" t="s">
        <v>1840</v>
      </c>
      <c r="AL211"/>
      <c r="AM211" s="460"/>
    </row>
    <row r="212" spans="1:39" hidden="1">
      <c r="B212" s="250">
        <v>210538</v>
      </c>
      <c r="C212" s="250">
        <v>81533</v>
      </c>
      <c r="D212" s="250">
        <v>112403</v>
      </c>
      <c r="E212" s="250">
        <v>0</v>
      </c>
      <c r="F212" s="250" t="s">
        <v>1905</v>
      </c>
      <c r="G212" s="250" t="s">
        <v>2411</v>
      </c>
      <c r="H212" s="250" t="s">
        <v>2412</v>
      </c>
      <c r="I212" s="250" t="s">
        <v>1215</v>
      </c>
      <c r="J212" s="250"/>
      <c r="K212" s="415">
        <v>45444</v>
      </c>
      <c r="L212" s="436"/>
      <c r="M212" s="415">
        <v>44287</v>
      </c>
      <c r="N212" s="415">
        <v>43787</v>
      </c>
      <c r="O212" s="430" t="s">
        <v>1578</v>
      </c>
      <c r="P212" s="416">
        <v>608900</v>
      </c>
      <c r="Q212" s="431">
        <v>2020</v>
      </c>
      <c r="R212" s="416">
        <v>639725.5625</v>
      </c>
      <c r="S212" s="416">
        <v>608900</v>
      </c>
      <c r="U212" s="416">
        <v>0</v>
      </c>
      <c r="W212" s="430" t="s">
        <v>1568</v>
      </c>
      <c r="X212" s="430">
        <v>640171</v>
      </c>
      <c r="Y212" s="430" t="s">
        <v>2413</v>
      </c>
      <c r="AB212" s="430" t="s">
        <v>2414</v>
      </c>
      <c r="AC212" s="250">
        <v>115</v>
      </c>
      <c r="AH212" s="250" t="s">
        <v>1840</v>
      </c>
      <c r="AI212" s="250" t="s">
        <v>1840</v>
      </c>
      <c r="AL212"/>
      <c r="AM212" s="460"/>
    </row>
    <row r="213" spans="1:39" hidden="1">
      <c r="B213" s="250">
        <v>210538</v>
      </c>
      <c r="C213" s="250">
        <v>81533</v>
      </c>
      <c r="D213" s="250">
        <v>112404</v>
      </c>
      <c r="E213" s="250">
        <v>0</v>
      </c>
      <c r="F213" s="250" t="s">
        <v>1905</v>
      </c>
      <c r="G213" s="250" t="s">
        <v>2411</v>
      </c>
      <c r="H213" s="250" t="s">
        <v>2415</v>
      </c>
      <c r="I213" s="250" t="s">
        <v>1215</v>
      </c>
      <c r="J213" s="250"/>
      <c r="K213" s="415">
        <v>45444</v>
      </c>
      <c r="L213" s="436"/>
      <c r="M213" s="415">
        <v>44287</v>
      </c>
      <c r="N213" s="415">
        <v>43787</v>
      </c>
      <c r="O213" s="430" t="s">
        <v>1578</v>
      </c>
      <c r="P213" s="416">
        <v>3600000</v>
      </c>
      <c r="Q213" s="431">
        <v>2020</v>
      </c>
      <c r="R213" s="416">
        <v>3782250</v>
      </c>
      <c r="S213" s="416">
        <v>2991100</v>
      </c>
      <c r="U213" s="416">
        <v>0</v>
      </c>
      <c r="W213" s="430" t="s">
        <v>1568</v>
      </c>
      <c r="X213" s="430">
        <v>640171</v>
      </c>
      <c r="Y213" s="430" t="s">
        <v>2413</v>
      </c>
      <c r="AB213" s="430" t="s">
        <v>2416</v>
      </c>
      <c r="AC213" s="250">
        <v>115</v>
      </c>
      <c r="AH213" s="250" t="s">
        <v>1840</v>
      </c>
      <c r="AI213" s="250" t="s">
        <v>1840</v>
      </c>
      <c r="AL213"/>
      <c r="AM213" s="460"/>
    </row>
    <row r="214" spans="1:39" ht="15" customHeight="1">
      <c r="A214" s="250" t="s">
        <v>2745</v>
      </c>
      <c r="B214" s="250">
        <v>210558</v>
      </c>
      <c r="C214" s="250">
        <v>81673</v>
      </c>
      <c r="D214" s="250">
        <v>122713</v>
      </c>
      <c r="E214" s="250" t="s">
        <v>1750</v>
      </c>
      <c r="F214" s="250" t="s">
        <v>1219</v>
      </c>
      <c r="G214" s="430" t="s">
        <v>1604</v>
      </c>
      <c r="H214" s="430" t="s">
        <v>1605</v>
      </c>
      <c r="I214" s="430" t="s">
        <v>1227</v>
      </c>
      <c r="J214" s="442" t="s">
        <v>1760</v>
      </c>
      <c r="K214" s="415">
        <v>44713</v>
      </c>
      <c r="L214" s="458">
        <v>44727</v>
      </c>
      <c r="M214" s="415">
        <v>44713</v>
      </c>
      <c r="N214" s="415">
        <v>43980</v>
      </c>
      <c r="O214" s="430" t="s">
        <v>1606</v>
      </c>
      <c r="P214" s="416">
        <v>3160967</v>
      </c>
      <c r="Q214" s="431">
        <v>2020</v>
      </c>
      <c r="R214" s="416">
        <v>3320990.9543750002</v>
      </c>
      <c r="S214" s="416">
        <v>2752417</v>
      </c>
      <c r="T214" s="459">
        <v>3093373</v>
      </c>
      <c r="U214" s="416">
        <v>0</v>
      </c>
      <c r="W214" s="438" t="s">
        <v>1584</v>
      </c>
      <c r="X214" s="430">
        <v>510423</v>
      </c>
      <c r="Y214" s="430" t="s">
        <v>1671</v>
      </c>
      <c r="Z214" s="430">
        <v>512634</v>
      </c>
      <c r="AA214" s="430" t="s">
        <v>1672</v>
      </c>
      <c r="AB214" s="430" t="s">
        <v>1607</v>
      </c>
      <c r="AC214" s="437">
        <v>115</v>
      </c>
      <c r="AD214" s="437"/>
      <c r="AE214" s="437">
        <v>0.49</v>
      </c>
      <c r="AH214" s="250" t="s">
        <v>1564</v>
      </c>
      <c r="AI214" s="250" t="s">
        <v>1840</v>
      </c>
      <c r="AK214" s="434" t="s">
        <v>1618</v>
      </c>
      <c r="AL214" t="s">
        <v>2804</v>
      </c>
      <c r="AM214" s="460"/>
    </row>
    <row r="215" spans="1:39" hidden="1">
      <c r="B215" s="250">
        <v>210515</v>
      </c>
      <c r="C215" s="250">
        <v>81581</v>
      </c>
      <c r="D215" s="250">
        <v>112510</v>
      </c>
      <c r="E215" s="250">
        <v>0</v>
      </c>
      <c r="F215" s="250" t="s">
        <v>2027</v>
      </c>
      <c r="G215" s="250" t="s">
        <v>2417</v>
      </c>
      <c r="H215" s="250" t="s">
        <v>2418</v>
      </c>
      <c r="I215" s="250" t="s">
        <v>1215</v>
      </c>
      <c r="J215" s="250"/>
      <c r="K215" s="415">
        <v>44713</v>
      </c>
      <c r="L215" s="436"/>
      <c r="M215" s="415">
        <v>44713</v>
      </c>
      <c r="N215" s="415">
        <v>43623</v>
      </c>
      <c r="O215" s="430" t="s">
        <v>2419</v>
      </c>
      <c r="P215" s="416">
        <v>3165684</v>
      </c>
      <c r="Q215" s="431">
        <v>2019</v>
      </c>
      <c r="R215" s="416">
        <v>3409095.4054840002</v>
      </c>
      <c r="S215" s="416">
        <v>0</v>
      </c>
      <c r="U215" s="416">
        <v>0</v>
      </c>
      <c r="W215" s="430" t="s">
        <v>1568</v>
      </c>
      <c r="X215" s="430">
        <v>527891</v>
      </c>
      <c r="Y215" s="430" t="s">
        <v>2420</v>
      </c>
      <c r="Z215" s="430">
        <v>528435</v>
      </c>
      <c r="AA215" s="430" t="s">
        <v>2421</v>
      </c>
      <c r="AB215" s="430" t="s">
        <v>2422</v>
      </c>
      <c r="AD215" s="250">
        <v>3.5</v>
      </c>
      <c r="AH215" s="250" t="s">
        <v>1840</v>
      </c>
      <c r="AI215" s="250" t="s">
        <v>1840</v>
      </c>
      <c r="AL215"/>
      <c r="AM215" s="460"/>
    </row>
    <row r="216" spans="1:39" hidden="1">
      <c r="B216" s="250">
        <v>210515</v>
      </c>
      <c r="C216" s="250">
        <v>81581</v>
      </c>
      <c r="D216" s="250">
        <v>122510</v>
      </c>
      <c r="E216" s="250">
        <v>0</v>
      </c>
      <c r="F216" s="250" t="s">
        <v>2027</v>
      </c>
      <c r="G216" s="250" t="s">
        <v>2417</v>
      </c>
      <c r="H216" s="250" t="s">
        <v>2423</v>
      </c>
      <c r="I216" s="250" t="s">
        <v>1215</v>
      </c>
      <c r="J216" s="250"/>
      <c r="K216" s="415">
        <v>44713</v>
      </c>
      <c r="L216" s="436"/>
      <c r="M216" s="415">
        <v>44713</v>
      </c>
      <c r="N216" s="415">
        <v>43623</v>
      </c>
      <c r="O216" s="430" t="s">
        <v>2419</v>
      </c>
      <c r="P216" s="416">
        <v>3749224</v>
      </c>
      <c r="Q216" s="431">
        <v>2019</v>
      </c>
      <c r="R216" s="416">
        <v>4037504.1578790001</v>
      </c>
      <c r="S216" s="416">
        <v>0</v>
      </c>
      <c r="U216" s="416">
        <v>0</v>
      </c>
      <c r="W216" s="430" t="s">
        <v>1568</v>
      </c>
      <c r="X216" s="430">
        <v>527362</v>
      </c>
      <c r="Y216" s="430" t="s">
        <v>2424</v>
      </c>
      <c r="AB216" s="430" t="s">
        <v>2425</v>
      </c>
      <c r="AC216" s="250">
        <v>115</v>
      </c>
      <c r="AH216" s="250" t="s">
        <v>1840</v>
      </c>
      <c r="AI216" s="250" t="s">
        <v>1840</v>
      </c>
      <c r="AL216"/>
      <c r="AM216" s="460"/>
    </row>
    <row r="217" spans="1:39" hidden="1">
      <c r="B217" s="250">
        <v>210560</v>
      </c>
      <c r="C217" s="250">
        <v>81614</v>
      </c>
      <c r="D217" s="250">
        <v>122570</v>
      </c>
      <c r="E217" s="250">
        <v>0</v>
      </c>
      <c r="F217" s="250" t="s">
        <v>1894</v>
      </c>
      <c r="G217" s="250" t="s">
        <v>2426</v>
      </c>
      <c r="H217" s="250" t="s">
        <v>2427</v>
      </c>
      <c r="I217" s="250" t="s">
        <v>1215</v>
      </c>
      <c r="J217" s="250"/>
      <c r="K217" s="415">
        <v>44926</v>
      </c>
      <c r="L217" s="436"/>
      <c r="M217" s="415">
        <v>43617</v>
      </c>
      <c r="N217" s="415">
        <v>43992</v>
      </c>
      <c r="O217" s="430" t="s">
        <v>2428</v>
      </c>
      <c r="P217" s="416">
        <v>33155575</v>
      </c>
      <c r="Q217" s="431">
        <v>2020</v>
      </c>
      <c r="R217" s="416">
        <v>34834075.984375</v>
      </c>
      <c r="S217" s="416">
        <v>33159000</v>
      </c>
      <c r="U217" s="416">
        <v>0</v>
      </c>
      <c r="W217" s="430" t="s">
        <v>1568</v>
      </c>
      <c r="X217" s="430">
        <v>659138</v>
      </c>
      <c r="Y217" s="430" t="s">
        <v>2429</v>
      </c>
      <c r="AB217" s="430" t="s">
        <v>2430</v>
      </c>
      <c r="AC217" s="250">
        <v>230</v>
      </c>
      <c r="AD217" s="250">
        <v>30</v>
      </c>
      <c r="AL217"/>
      <c r="AM217" s="460"/>
    </row>
    <row r="218" spans="1:39" hidden="1">
      <c r="B218" s="250">
        <v>210559</v>
      </c>
      <c r="C218" s="250">
        <v>81614</v>
      </c>
      <c r="D218" s="250">
        <v>122571</v>
      </c>
      <c r="E218" s="250">
        <v>0</v>
      </c>
      <c r="F218" s="250" t="s">
        <v>2431</v>
      </c>
      <c r="G218" s="250" t="s">
        <v>2426</v>
      </c>
      <c r="H218" s="250" t="s">
        <v>2432</v>
      </c>
      <c r="I218" s="250" t="s">
        <v>1215</v>
      </c>
      <c r="J218" s="250"/>
      <c r="K218" s="415">
        <v>44444</v>
      </c>
      <c r="L218" s="436"/>
      <c r="M218" s="415">
        <v>43617</v>
      </c>
      <c r="N218" s="415">
        <v>43992</v>
      </c>
      <c r="O218" s="430" t="s">
        <v>2428</v>
      </c>
      <c r="P218" s="416">
        <v>19235485</v>
      </c>
      <c r="Q218" s="431">
        <v>2020</v>
      </c>
      <c r="R218" s="416">
        <v>19716372.125</v>
      </c>
      <c r="S218" s="416">
        <v>19235485</v>
      </c>
      <c r="U218" s="416">
        <v>0</v>
      </c>
      <c r="W218" s="430" t="s">
        <v>1568</v>
      </c>
      <c r="AB218" s="430" t="s">
        <v>2433</v>
      </c>
      <c r="AC218" s="250">
        <v>115</v>
      </c>
      <c r="AD218" s="250">
        <v>20.5</v>
      </c>
      <c r="AH218" s="250" t="s">
        <v>1840</v>
      </c>
      <c r="AI218" s="250" t="s">
        <v>1840</v>
      </c>
      <c r="AL218"/>
      <c r="AM218" s="460"/>
    </row>
    <row r="219" spans="1:39" hidden="1">
      <c r="B219" s="250">
        <v>210560</v>
      </c>
      <c r="C219" s="250">
        <v>81614</v>
      </c>
      <c r="D219" s="250">
        <v>122572</v>
      </c>
      <c r="E219" s="250">
        <v>0</v>
      </c>
      <c r="F219" s="250" t="s">
        <v>1894</v>
      </c>
      <c r="G219" s="250" t="s">
        <v>2426</v>
      </c>
      <c r="H219" s="250" t="s">
        <v>2434</v>
      </c>
      <c r="I219" s="250" t="s">
        <v>1215</v>
      </c>
      <c r="J219" s="250"/>
      <c r="K219" s="415">
        <v>44926</v>
      </c>
      <c r="L219" s="436"/>
      <c r="M219" s="415">
        <v>43617</v>
      </c>
      <c r="N219" s="415">
        <v>43992</v>
      </c>
      <c r="O219" s="430" t="s">
        <v>2428</v>
      </c>
      <c r="P219" s="416">
        <v>3176320</v>
      </c>
      <c r="Q219" s="431">
        <v>2020</v>
      </c>
      <c r="R219" s="416">
        <v>3337121.2</v>
      </c>
      <c r="S219" s="416">
        <v>3848370</v>
      </c>
      <c r="U219" s="416">
        <v>0</v>
      </c>
      <c r="W219" s="430" t="s">
        <v>1568</v>
      </c>
      <c r="AB219" s="430" t="s">
        <v>2435</v>
      </c>
      <c r="AC219" s="250" t="s">
        <v>1910</v>
      </c>
      <c r="AL219"/>
      <c r="AM219" s="460"/>
    </row>
    <row r="220" spans="1:39" hidden="1">
      <c r="B220" s="250">
        <v>210560</v>
      </c>
      <c r="C220" s="250">
        <v>81614</v>
      </c>
      <c r="D220" s="250">
        <v>122575</v>
      </c>
      <c r="E220" s="250">
        <v>0</v>
      </c>
      <c r="F220" s="250" t="s">
        <v>1894</v>
      </c>
      <c r="G220" s="250" t="s">
        <v>2426</v>
      </c>
      <c r="H220" s="250" t="s">
        <v>2436</v>
      </c>
      <c r="I220" s="250" t="s">
        <v>1215</v>
      </c>
      <c r="J220" s="250"/>
      <c r="K220" s="415">
        <v>44926</v>
      </c>
      <c r="L220" s="436"/>
      <c r="M220" s="415">
        <v>43617</v>
      </c>
      <c r="N220" s="415">
        <v>43992</v>
      </c>
      <c r="O220" s="430" t="s">
        <v>2428</v>
      </c>
      <c r="P220" s="416">
        <v>20938350</v>
      </c>
      <c r="Q220" s="431">
        <v>2020</v>
      </c>
      <c r="R220" s="416">
        <v>21998353.96875</v>
      </c>
      <c r="S220" s="416">
        <v>14282000</v>
      </c>
      <c r="U220" s="416">
        <v>0</v>
      </c>
      <c r="W220" s="430" t="s">
        <v>1568</v>
      </c>
      <c r="AB220" s="430" t="s">
        <v>2437</v>
      </c>
      <c r="AL220"/>
      <c r="AM220" s="460"/>
    </row>
    <row r="221" spans="1:39" hidden="1">
      <c r="B221" s="250">
        <v>210658</v>
      </c>
      <c r="C221" s="250">
        <v>81627</v>
      </c>
      <c r="D221" s="250">
        <v>122597</v>
      </c>
      <c r="E221" s="250">
        <v>0</v>
      </c>
      <c r="F221" s="250" t="s">
        <v>1834</v>
      </c>
      <c r="G221" s="250" t="s">
        <v>2438</v>
      </c>
      <c r="H221" s="250" t="s">
        <v>2439</v>
      </c>
      <c r="I221" s="250" t="s">
        <v>1215</v>
      </c>
      <c r="J221" s="250"/>
      <c r="K221" s="415">
        <v>44531</v>
      </c>
      <c r="L221" s="436"/>
      <c r="M221" s="415">
        <v>44531</v>
      </c>
      <c r="N221" s="415">
        <v>44628</v>
      </c>
      <c r="O221" s="430" t="s">
        <v>1578</v>
      </c>
      <c r="P221" s="416">
        <v>100000</v>
      </c>
      <c r="Q221" s="431">
        <v>2020</v>
      </c>
      <c r="R221" s="416">
        <v>102500</v>
      </c>
      <c r="S221" s="416">
        <v>100000</v>
      </c>
      <c r="U221" s="416">
        <v>0</v>
      </c>
      <c r="W221" s="430" t="s">
        <v>2440</v>
      </c>
      <c r="AB221" s="430" t="s">
        <v>2441</v>
      </c>
      <c r="AC221" s="250">
        <v>69</v>
      </c>
      <c r="AH221" s="250" t="s">
        <v>1840</v>
      </c>
      <c r="AI221" s="250" t="s">
        <v>1840</v>
      </c>
      <c r="AL221"/>
      <c r="AM221" s="460"/>
    </row>
    <row r="222" spans="1:39" hidden="1">
      <c r="B222" s="250">
        <v>210557</v>
      </c>
      <c r="C222" s="250">
        <v>81652</v>
      </c>
      <c r="D222" s="250">
        <v>122657</v>
      </c>
      <c r="E222" s="250">
        <v>0</v>
      </c>
      <c r="F222" s="250" t="s">
        <v>2442</v>
      </c>
      <c r="G222" s="250" t="s">
        <v>2443</v>
      </c>
      <c r="H222" s="250" t="s">
        <v>2444</v>
      </c>
      <c r="I222" s="250" t="s">
        <v>1215</v>
      </c>
      <c r="J222" s="250"/>
      <c r="K222" s="415">
        <v>43983</v>
      </c>
      <c r="L222" s="436"/>
      <c r="M222" s="415">
        <v>43983</v>
      </c>
      <c r="N222" s="415">
        <v>43929</v>
      </c>
      <c r="O222" s="430" t="s">
        <v>2445</v>
      </c>
      <c r="P222" s="416">
        <v>1100000</v>
      </c>
      <c r="Q222" s="431">
        <v>2020</v>
      </c>
      <c r="R222" s="416">
        <v>1100000</v>
      </c>
      <c r="S222" s="416">
        <v>1227000</v>
      </c>
      <c r="U222" s="416">
        <v>0</v>
      </c>
      <c r="W222" s="430" t="s">
        <v>1563</v>
      </c>
      <c r="AB222" s="430" t="s">
        <v>2446</v>
      </c>
      <c r="AG222" s="250" t="s">
        <v>1564</v>
      </c>
      <c r="AI222" s="250" t="s">
        <v>1564</v>
      </c>
      <c r="AL222"/>
      <c r="AM222" s="460"/>
    </row>
    <row r="223" spans="1:39" hidden="1">
      <c r="B223" s="250">
        <v>210552</v>
      </c>
      <c r="C223" s="250">
        <v>81654</v>
      </c>
      <c r="D223" s="250">
        <v>122661</v>
      </c>
      <c r="E223" s="250">
        <v>0</v>
      </c>
      <c r="F223" s="250" t="s">
        <v>1905</v>
      </c>
      <c r="G223" s="250" t="s">
        <v>2447</v>
      </c>
      <c r="H223" s="250" t="s">
        <v>2448</v>
      </c>
      <c r="I223" s="250" t="s">
        <v>1215</v>
      </c>
      <c r="J223" s="250"/>
      <c r="K223" s="415">
        <v>43983</v>
      </c>
      <c r="L223" s="436"/>
      <c r="M223" s="415">
        <v>44348</v>
      </c>
      <c r="N223" s="415">
        <v>44098</v>
      </c>
      <c r="O223" s="430" t="s">
        <v>2449</v>
      </c>
      <c r="P223" s="416">
        <v>3650000</v>
      </c>
      <c r="Q223" s="431">
        <v>2020</v>
      </c>
      <c r="R223" s="416">
        <v>3650000</v>
      </c>
      <c r="S223" s="416">
        <v>3704140</v>
      </c>
      <c r="U223" s="416">
        <v>3704140</v>
      </c>
      <c r="V223" s="250" t="s">
        <v>1706</v>
      </c>
      <c r="W223" s="430" t="s">
        <v>1563</v>
      </c>
      <c r="X223" s="430">
        <v>640330</v>
      </c>
      <c r="Y223" s="430" t="s">
        <v>2450</v>
      </c>
      <c r="Z223" s="430">
        <v>640331</v>
      </c>
      <c r="AA223" s="430" t="s">
        <v>2450</v>
      </c>
      <c r="AB223" s="430" t="s">
        <v>2451</v>
      </c>
      <c r="AC223" s="250" t="s">
        <v>1910</v>
      </c>
      <c r="AI223" s="250" t="s">
        <v>1564</v>
      </c>
      <c r="AL223"/>
      <c r="AM223" s="460"/>
    </row>
    <row r="224" spans="1:39" hidden="1">
      <c r="B224" s="250">
        <v>210574</v>
      </c>
      <c r="C224" s="250">
        <v>81682</v>
      </c>
      <c r="D224" s="250">
        <v>122725</v>
      </c>
      <c r="E224" s="250">
        <v>0</v>
      </c>
      <c r="F224" s="250" t="s">
        <v>2027</v>
      </c>
      <c r="G224" s="250" t="s">
        <v>2452</v>
      </c>
      <c r="H224" s="250" t="s">
        <v>2453</v>
      </c>
      <c r="I224" s="250" t="s">
        <v>1215</v>
      </c>
      <c r="J224" s="250"/>
      <c r="K224" s="420"/>
      <c r="L224" s="436"/>
      <c r="M224" s="415">
        <v>44713</v>
      </c>
      <c r="N224" s="415">
        <v>44152</v>
      </c>
      <c r="O224" s="430" t="s">
        <v>1676</v>
      </c>
      <c r="P224" s="416">
        <v>2961075</v>
      </c>
      <c r="Q224" s="431">
        <v>2021</v>
      </c>
      <c r="R224" s="416">
        <v>3035101.875</v>
      </c>
      <c r="S224" s="416">
        <v>2961075</v>
      </c>
      <c r="U224" s="416">
        <v>0</v>
      </c>
      <c r="W224" s="430" t="s">
        <v>1568</v>
      </c>
      <c r="X224" s="430">
        <v>526213</v>
      </c>
      <c r="Y224" s="430" t="s">
        <v>2454</v>
      </c>
      <c r="Z224" s="430">
        <v>526243</v>
      </c>
      <c r="AA224" s="430" t="s">
        <v>2455</v>
      </c>
      <c r="AB224" s="430" t="s">
        <v>2456</v>
      </c>
      <c r="AE224" s="250">
        <v>3.5</v>
      </c>
      <c r="AH224" s="250" t="s">
        <v>1840</v>
      </c>
      <c r="AI224" s="250" t="s">
        <v>1840</v>
      </c>
      <c r="AL224"/>
      <c r="AM224" s="460"/>
    </row>
    <row r="225" spans="1:39" hidden="1">
      <c r="B225" s="250">
        <v>210574</v>
      </c>
      <c r="C225" s="250">
        <v>81684</v>
      </c>
      <c r="D225" s="250">
        <v>122727</v>
      </c>
      <c r="E225" s="250">
        <v>0</v>
      </c>
      <c r="F225" s="250" t="s">
        <v>2027</v>
      </c>
      <c r="G225" s="250" t="s">
        <v>2457</v>
      </c>
      <c r="H225" s="250" t="s">
        <v>2458</v>
      </c>
      <c r="I225" s="250" t="s">
        <v>1215</v>
      </c>
      <c r="J225" s="250"/>
      <c r="K225" s="420"/>
      <c r="L225" s="436"/>
      <c r="M225" s="415">
        <v>44713</v>
      </c>
      <c r="N225" s="415">
        <v>44152</v>
      </c>
      <c r="O225" s="430" t="s">
        <v>1676</v>
      </c>
      <c r="P225" s="416">
        <v>7350796</v>
      </c>
      <c r="Q225" s="431">
        <v>2021</v>
      </c>
      <c r="R225" s="416">
        <v>7534565.9000000004</v>
      </c>
      <c r="S225" s="416">
        <v>7350796</v>
      </c>
      <c r="U225" s="416">
        <v>0</v>
      </c>
      <c r="W225" s="430" t="s">
        <v>1568</v>
      </c>
      <c r="X225" s="430">
        <v>526213</v>
      </c>
      <c r="Y225" s="430" t="s">
        <v>2454</v>
      </c>
      <c r="Z225" s="430">
        <v>526268</v>
      </c>
      <c r="AA225" s="430" t="s">
        <v>2459</v>
      </c>
      <c r="AB225" s="430" t="s">
        <v>2460</v>
      </c>
      <c r="AE225" s="250">
        <v>6</v>
      </c>
      <c r="AH225" s="250" t="s">
        <v>1840</v>
      </c>
      <c r="AI225" s="250" t="s">
        <v>1840</v>
      </c>
      <c r="AL225"/>
      <c r="AM225" s="460"/>
    </row>
    <row r="226" spans="1:39">
      <c r="A226" s="450" t="s">
        <v>482</v>
      </c>
      <c r="B226" s="250">
        <v>210575</v>
      </c>
      <c r="C226" s="250">
        <v>81687</v>
      </c>
      <c r="D226" s="250">
        <v>122730</v>
      </c>
      <c r="E226" s="250" t="s">
        <v>1673</v>
      </c>
      <c r="F226" s="250" t="s">
        <v>1219</v>
      </c>
      <c r="G226" s="430" t="s">
        <v>1674</v>
      </c>
      <c r="H226" s="430" t="s">
        <v>1675</v>
      </c>
      <c r="I226" s="430" t="s">
        <v>1215</v>
      </c>
      <c r="J226" s="442" t="s">
        <v>2782</v>
      </c>
      <c r="K226" s="415">
        <v>45446</v>
      </c>
      <c r="L226" s="458">
        <v>45736</v>
      </c>
      <c r="M226" s="415">
        <v>45444</v>
      </c>
      <c r="N226" s="415">
        <v>44152</v>
      </c>
      <c r="O226" s="430" t="s">
        <v>1676</v>
      </c>
      <c r="P226" s="416">
        <v>23622577</v>
      </c>
      <c r="Q226" s="431">
        <v>2021</v>
      </c>
      <c r="R226" s="416">
        <v>24818469.960000001</v>
      </c>
      <c r="S226" s="416">
        <v>20597910</v>
      </c>
      <c r="T226" s="459">
        <v>21548952</v>
      </c>
      <c r="U226" s="416">
        <v>0</v>
      </c>
      <c r="W226" s="430" t="s">
        <v>1568</v>
      </c>
      <c r="X226" s="430">
        <v>507755</v>
      </c>
      <c r="Y226" s="430" t="s">
        <v>1396</v>
      </c>
      <c r="Z226" s="430">
        <v>507765</v>
      </c>
      <c r="AA226" s="430" t="s">
        <v>1678</v>
      </c>
      <c r="AB226" s="430" t="s">
        <v>1679</v>
      </c>
      <c r="AC226" s="437">
        <v>138</v>
      </c>
      <c r="AD226" s="437">
        <v>11.2</v>
      </c>
      <c r="AE226" s="437"/>
      <c r="AH226" s="250" t="s">
        <v>1564</v>
      </c>
      <c r="AK226" s="434" t="s">
        <v>2461</v>
      </c>
      <c r="AL226" t="s">
        <v>2805</v>
      </c>
      <c r="AM226" s="460"/>
    </row>
    <row r="227" spans="1:39" hidden="1">
      <c r="B227" s="250">
        <v>210581</v>
      </c>
      <c r="C227" s="250">
        <v>81768</v>
      </c>
      <c r="D227" s="250">
        <v>122745</v>
      </c>
      <c r="E227" s="250">
        <v>0</v>
      </c>
      <c r="F227" s="250" t="s">
        <v>1894</v>
      </c>
      <c r="G227" s="250" t="s">
        <v>2462</v>
      </c>
      <c r="H227" s="250" t="s">
        <v>2463</v>
      </c>
      <c r="I227" s="250" t="s">
        <v>1215</v>
      </c>
      <c r="J227" s="250"/>
      <c r="K227" s="415">
        <v>45473</v>
      </c>
      <c r="L227" s="436"/>
      <c r="M227" s="415">
        <v>44713</v>
      </c>
      <c r="N227" s="415">
        <v>44152</v>
      </c>
      <c r="O227" s="430" t="s">
        <v>1676</v>
      </c>
      <c r="P227" s="416">
        <v>3389739</v>
      </c>
      <c r="Q227" s="431">
        <v>2021</v>
      </c>
      <c r="R227" s="416">
        <v>3474482.4750000001</v>
      </c>
      <c r="S227" s="416">
        <v>3910285</v>
      </c>
      <c r="U227" s="416">
        <v>0</v>
      </c>
      <c r="W227" s="430" t="s">
        <v>1568</v>
      </c>
      <c r="AB227" s="430" t="s">
        <v>2464</v>
      </c>
      <c r="AC227" s="250" t="s">
        <v>1910</v>
      </c>
      <c r="AL227"/>
      <c r="AM227" s="460"/>
    </row>
    <row r="228" spans="1:39" hidden="1">
      <c r="B228" s="250">
        <v>210581</v>
      </c>
      <c r="C228" s="250">
        <v>81768</v>
      </c>
      <c r="D228" s="250">
        <v>122746</v>
      </c>
      <c r="E228" s="250">
        <v>0</v>
      </c>
      <c r="F228" s="250" t="s">
        <v>1894</v>
      </c>
      <c r="G228" s="250" t="s">
        <v>2462</v>
      </c>
      <c r="H228" s="250" t="s">
        <v>2465</v>
      </c>
      <c r="I228" s="250" t="s">
        <v>1215</v>
      </c>
      <c r="J228" s="250"/>
      <c r="K228" s="415">
        <v>45473</v>
      </c>
      <c r="L228" s="436"/>
      <c r="M228" s="415">
        <v>44713</v>
      </c>
      <c r="N228" s="415">
        <v>44152</v>
      </c>
      <c r="O228" s="430" t="s">
        <v>1676</v>
      </c>
      <c r="P228" s="416">
        <v>173041</v>
      </c>
      <c r="Q228" s="431">
        <v>2021</v>
      </c>
      <c r="R228" s="416">
        <v>177367.02499999999</v>
      </c>
      <c r="S228" s="416">
        <v>173041</v>
      </c>
      <c r="U228" s="416">
        <v>0</v>
      </c>
      <c r="W228" s="430" t="s">
        <v>1568</v>
      </c>
      <c r="AB228" s="430" t="s">
        <v>2466</v>
      </c>
      <c r="AC228" s="250" t="s">
        <v>1910</v>
      </c>
      <c r="AL228"/>
      <c r="AM228" s="460"/>
    </row>
    <row r="229" spans="1:39" hidden="1">
      <c r="B229" s="250">
        <v>210582</v>
      </c>
      <c r="C229" s="250">
        <v>81719</v>
      </c>
      <c r="D229" s="250">
        <v>122803</v>
      </c>
      <c r="E229" s="250">
        <v>0</v>
      </c>
      <c r="F229" s="250" t="s">
        <v>1849</v>
      </c>
      <c r="G229" s="250" t="s">
        <v>2467</v>
      </c>
      <c r="H229" s="250" t="s">
        <v>2468</v>
      </c>
      <c r="I229" s="250" t="s">
        <v>1215</v>
      </c>
      <c r="J229" s="250"/>
      <c r="K229" s="415">
        <v>45292</v>
      </c>
      <c r="L229" s="436"/>
      <c r="M229" s="415">
        <v>44713</v>
      </c>
      <c r="N229" s="415">
        <v>44158</v>
      </c>
      <c r="O229" s="430" t="s">
        <v>1676</v>
      </c>
      <c r="P229" s="416">
        <v>5306633</v>
      </c>
      <c r="Q229" s="431">
        <v>2021</v>
      </c>
      <c r="R229" s="416">
        <v>5439298.8250000002</v>
      </c>
      <c r="S229" s="416">
        <v>5306633</v>
      </c>
      <c r="U229" s="416">
        <v>0</v>
      </c>
      <c r="W229" s="430" t="s">
        <v>1568</v>
      </c>
      <c r="X229" s="430">
        <v>539701</v>
      </c>
      <c r="Y229" s="430" t="s">
        <v>2469</v>
      </c>
      <c r="AB229" s="430" t="s">
        <v>2470</v>
      </c>
      <c r="AL229"/>
      <c r="AM229" s="460"/>
    </row>
    <row r="230" spans="1:39" hidden="1">
      <c r="B230" s="250">
        <v>210583</v>
      </c>
      <c r="C230" s="250">
        <v>81720</v>
      </c>
      <c r="D230" s="250">
        <v>122804</v>
      </c>
      <c r="E230" s="250">
        <v>0</v>
      </c>
      <c r="F230" s="250" t="s">
        <v>2362</v>
      </c>
      <c r="G230" s="250" t="s">
        <v>2471</v>
      </c>
      <c r="H230" s="250" t="s">
        <v>2472</v>
      </c>
      <c r="I230" s="250" t="s">
        <v>1215</v>
      </c>
      <c r="J230" s="250"/>
      <c r="K230" s="415">
        <v>45992</v>
      </c>
      <c r="L230" s="436"/>
      <c r="M230" s="415">
        <v>44713</v>
      </c>
      <c r="N230" s="415">
        <v>44152</v>
      </c>
      <c r="O230" s="430" t="s">
        <v>1676</v>
      </c>
      <c r="P230" s="416">
        <v>887479</v>
      </c>
      <c r="Q230" s="431">
        <v>2021</v>
      </c>
      <c r="R230" s="416">
        <v>909665.97499999998</v>
      </c>
      <c r="S230" s="416">
        <v>887481</v>
      </c>
      <c r="U230" s="416">
        <v>0</v>
      </c>
      <c r="W230" s="430" t="s">
        <v>1568</v>
      </c>
      <c r="AB230" s="430" t="s">
        <v>2473</v>
      </c>
      <c r="AL230"/>
      <c r="AM230" s="460"/>
    </row>
    <row r="231" spans="1:39" hidden="1">
      <c r="B231" s="250">
        <v>210583</v>
      </c>
      <c r="C231" s="250">
        <v>81722</v>
      </c>
      <c r="D231" s="250">
        <v>122806</v>
      </c>
      <c r="E231" s="250">
        <v>0</v>
      </c>
      <c r="F231" s="250" t="s">
        <v>2362</v>
      </c>
      <c r="G231" s="250" t="s">
        <v>2474</v>
      </c>
      <c r="H231" s="250" t="s">
        <v>2475</v>
      </c>
      <c r="I231" s="250" t="s">
        <v>1215</v>
      </c>
      <c r="J231" s="250"/>
      <c r="K231" s="415">
        <v>44713</v>
      </c>
      <c r="L231" s="436"/>
      <c r="M231" s="415">
        <v>44713</v>
      </c>
      <c r="N231" s="415">
        <v>44152</v>
      </c>
      <c r="O231" s="430" t="s">
        <v>1676</v>
      </c>
      <c r="P231" s="416">
        <v>300000</v>
      </c>
      <c r="Q231" s="431">
        <v>2021</v>
      </c>
      <c r="R231" s="416">
        <v>307500</v>
      </c>
      <c r="S231" s="416">
        <v>300000</v>
      </c>
      <c r="U231" s="416">
        <v>0</v>
      </c>
      <c r="W231" s="430" t="s">
        <v>1568</v>
      </c>
      <c r="X231" s="430">
        <v>542997</v>
      </c>
      <c r="Y231" s="430" t="s">
        <v>2369</v>
      </c>
      <c r="AB231" s="430" t="s">
        <v>2476</v>
      </c>
      <c r="AG231" s="250" t="s">
        <v>1564</v>
      </c>
      <c r="AL231"/>
      <c r="AM231" s="460"/>
    </row>
    <row r="232" spans="1:39" hidden="1">
      <c r="B232" s="250">
        <v>210583</v>
      </c>
      <c r="C232" s="250">
        <v>81723</v>
      </c>
      <c r="D232" s="250">
        <v>122807</v>
      </c>
      <c r="E232" s="250">
        <v>0</v>
      </c>
      <c r="F232" s="250" t="s">
        <v>2362</v>
      </c>
      <c r="G232" s="250" t="s">
        <v>2477</v>
      </c>
      <c r="H232" s="250" t="s">
        <v>2478</v>
      </c>
      <c r="I232" s="250" t="s">
        <v>1215</v>
      </c>
      <c r="J232" s="250"/>
      <c r="K232" s="415">
        <v>45078</v>
      </c>
      <c r="L232" s="436"/>
      <c r="M232" s="415">
        <v>44713</v>
      </c>
      <c r="N232" s="415">
        <v>44152</v>
      </c>
      <c r="O232" s="430" t="s">
        <v>1676</v>
      </c>
      <c r="P232" s="416">
        <v>335416</v>
      </c>
      <c r="Q232" s="431">
        <v>2020</v>
      </c>
      <c r="R232" s="416">
        <v>352396.435</v>
      </c>
      <c r="S232" s="416">
        <v>355416</v>
      </c>
      <c r="U232" s="416">
        <v>0</v>
      </c>
      <c r="W232" s="430" t="s">
        <v>1568</v>
      </c>
      <c r="X232" s="430">
        <v>543031</v>
      </c>
      <c r="Y232" s="430" t="s">
        <v>2479</v>
      </c>
      <c r="AB232" s="430" t="s">
        <v>2480</v>
      </c>
      <c r="AG232" s="250" t="s">
        <v>1564</v>
      </c>
      <c r="AL232"/>
      <c r="AM232" s="460"/>
    </row>
    <row r="233" spans="1:39" hidden="1">
      <c r="B233" s="250">
        <v>210583</v>
      </c>
      <c r="C233" s="250">
        <v>81724</v>
      </c>
      <c r="D233" s="250">
        <v>122808</v>
      </c>
      <c r="E233" s="250">
        <v>0</v>
      </c>
      <c r="F233" s="250" t="s">
        <v>2362</v>
      </c>
      <c r="G233" s="250" t="s">
        <v>2481</v>
      </c>
      <c r="H233" s="250" t="s">
        <v>2482</v>
      </c>
      <c r="I233" s="250" t="s">
        <v>1215</v>
      </c>
      <c r="J233" s="250"/>
      <c r="K233" s="415">
        <v>44552</v>
      </c>
      <c r="L233" s="436"/>
      <c r="M233" s="415">
        <v>44713</v>
      </c>
      <c r="N233" s="415">
        <v>44152</v>
      </c>
      <c r="O233" s="430" t="s">
        <v>1676</v>
      </c>
      <c r="P233" s="416">
        <v>244265</v>
      </c>
      <c r="Q233" s="431">
        <v>2021</v>
      </c>
      <c r="R233" s="416">
        <v>244265</v>
      </c>
      <c r="S233" s="416">
        <v>389812</v>
      </c>
      <c r="U233" s="416">
        <v>0</v>
      </c>
      <c r="W233" s="430" t="s">
        <v>1584</v>
      </c>
      <c r="X233" s="430">
        <v>542993</v>
      </c>
      <c r="Y233" s="430" t="s">
        <v>2373</v>
      </c>
      <c r="AB233" s="430" t="s">
        <v>2483</v>
      </c>
      <c r="AG233" s="250" t="s">
        <v>1564</v>
      </c>
      <c r="AL233"/>
      <c r="AM233" s="460"/>
    </row>
    <row r="234" spans="1:39" hidden="1">
      <c r="B234" s="250">
        <v>210580</v>
      </c>
      <c r="C234" s="250">
        <v>81728</v>
      </c>
      <c r="D234" s="250">
        <v>122812</v>
      </c>
      <c r="E234" s="250">
        <v>0</v>
      </c>
      <c r="F234" s="250" t="s">
        <v>1869</v>
      </c>
      <c r="G234" s="250" t="s">
        <v>2484</v>
      </c>
      <c r="H234" s="250" t="s">
        <v>2485</v>
      </c>
      <c r="I234" s="250" t="s">
        <v>1215</v>
      </c>
      <c r="J234" s="250"/>
      <c r="K234" s="415">
        <v>44379</v>
      </c>
      <c r="L234" s="436"/>
      <c r="M234" s="415">
        <v>45809</v>
      </c>
      <c r="N234" s="415">
        <v>44152</v>
      </c>
      <c r="O234" s="430" t="s">
        <v>1676</v>
      </c>
      <c r="P234" s="416">
        <v>13028143</v>
      </c>
      <c r="Q234" s="431">
        <v>2021</v>
      </c>
      <c r="R234" s="416">
        <v>13028143</v>
      </c>
      <c r="S234" s="416">
        <v>14232227</v>
      </c>
      <c r="U234" s="416">
        <v>14232227</v>
      </c>
      <c r="V234" s="250" t="s">
        <v>1706</v>
      </c>
      <c r="W234" s="430" t="s">
        <v>1563</v>
      </c>
      <c r="X234" s="430">
        <v>533152</v>
      </c>
      <c r="Y234" s="430" t="s">
        <v>2486</v>
      </c>
      <c r="Z234" s="430">
        <v>533331</v>
      </c>
      <c r="AA234" s="430" t="s">
        <v>2487</v>
      </c>
      <c r="AB234" s="430" t="s">
        <v>2488</v>
      </c>
      <c r="AE234" s="250">
        <v>14.5</v>
      </c>
      <c r="AG234" s="250" t="s">
        <v>1564</v>
      </c>
      <c r="AH234" s="250" t="s">
        <v>1564</v>
      </c>
      <c r="AI234" s="250" t="s">
        <v>1564</v>
      </c>
      <c r="AL234"/>
      <c r="AM234" s="460"/>
    </row>
    <row r="235" spans="1:39" hidden="1">
      <c r="B235" s="250">
        <v>210580</v>
      </c>
      <c r="C235" s="250">
        <v>81730</v>
      </c>
      <c r="D235" s="250">
        <v>122814</v>
      </c>
      <c r="E235" s="250">
        <v>0</v>
      </c>
      <c r="F235" s="250" t="s">
        <v>1869</v>
      </c>
      <c r="G235" s="250" t="s">
        <v>2489</v>
      </c>
      <c r="H235" s="250" t="s">
        <v>2490</v>
      </c>
      <c r="I235" s="250" t="s">
        <v>1215</v>
      </c>
      <c r="J235" s="250"/>
      <c r="K235" s="415">
        <v>44365</v>
      </c>
      <c r="L235" s="436"/>
      <c r="M235" s="415">
        <v>45809</v>
      </c>
      <c r="N235" s="415">
        <v>44152</v>
      </c>
      <c r="O235" s="430" t="s">
        <v>1676</v>
      </c>
      <c r="P235" s="416">
        <v>5602343</v>
      </c>
      <c r="Q235" s="431">
        <v>2021</v>
      </c>
      <c r="R235" s="416">
        <v>5602343</v>
      </c>
      <c r="S235" s="416">
        <v>5483173</v>
      </c>
      <c r="U235" s="416">
        <v>5483173</v>
      </c>
      <c r="V235" s="250" t="s">
        <v>1706</v>
      </c>
      <c r="W235" s="430" t="s">
        <v>1563</v>
      </c>
      <c r="X235" s="430">
        <v>533331</v>
      </c>
      <c r="Y235" s="430" t="s">
        <v>2487</v>
      </c>
      <c r="Z235" s="430">
        <v>533217</v>
      </c>
      <c r="AA235" s="430" t="s">
        <v>2491</v>
      </c>
      <c r="AB235" s="430" t="s">
        <v>2492</v>
      </c>
      <c r="AC235" s="250">
        <v>115</v>
      </c>
      <c r="AG235" s="250" t="s">
        <v>1564</v>
      </c>
      <c r="AH235" s="250" t="s">
        <v>1564</v>
      </c>
      <c r="AI235" s="250" t="s">
        <v>1564</v>
      </c>
      <c r="AL235"/>
      <c r="AM235" s="460"/>
    </row>
    <row r="236" spans="1:39" hidden="1">
      <c r="B236" s="250">
        <v>210589</v>
      </c>
      <c r="C236" s="250">
        <v>81733</v>
      </c>
      <c r="D236" s="250">
        <v>122818</v>
      </c>
      <c r="E236" s="250">
        <v>0</v>
      </c>
      <c r="F236" s="250" t="s">
        <v>1866</v>
      </c>
      <c r="G236" s="250" t="s">
        <v>2493</v>
      </c>
      <c r="H236" s="250" t="s">
        <v>2494</v>
      </c>
      <c r="I236" s="250" t="s">
        <v>1215</v>
      </c>
      <c r="J236" s="250"/>
      <c r="K236" s="420"/>
      <c r="L236" s="436"/>
      <c r="M236" s="415">
        <v>45078</v>
      </c>
      <c r="N236" s="415">
        <v>44152</v>
      </c>
      <c r="O236" s="430" t="s">
        <v>1676</v>
      </c>
      <c r="P236" s="416">
        <v>4281150</v>
      </c>
      <c r="Q236" s="431">
        <v>2021</v>
      </c>
      <c r="R236" s="416">
        <v>4388178.75</v>
      </c>
      <c r="S236" s="416">
        <v>4281150</v>
      </c>
      <c r="W236" s="430" t="s">
        <v>1591</v>
      </c>
      <c r="X236" s="430">
        <v>515032</v>
      </c>
      <c r="Y236" s="430" t="s">
        <v>2495</v>
      </c>
      <c r="Z236" s="430">
        <v>515022</v>
      </c>
      <c r="AA236" s="430" t="s">
        <v>2496</v>
      </c>
      <c r="AB236" s="430" t="s">
        <v>2497</v>
      </c>
      <c r="AE236" s="250">
        <v>4.71</v>
      </c>
      <c r="AH236" s="250" t="s">
        <v>1840</v>
      </c>
      <c r="AI236" s="250" t="s">
        <v>1840</v>
      </c>
      <c r="AL236"/>
      <c r="AM236" s="460"/>
    </row>
    <row r="237" spans="1:39" hidden="1">
      <c r="B237" s="250">
        <v>210589</v>
      </c>
      <c r="C237" s="250">
        <v>81733</v>
      </c>
      <c r="D237" s="250">
        <v>122819</v>
      </c>
      <c r="E237" s="250">
        <v>0</v>
      </c>
      <c r="F237" s="250" t="s">
        <v>1866</v>
      </c>
      <c r="G237" s="250" t="s">
        <v>2493</v>
      </c>
      <c r="H237" s="250" t="s">
        <v>2498</v>
      </c>
      <c r="I237" s="250" t="s">
        <v>1215</v>
      </c>
      <c r="J237" s="250"/>
      <c r="K237" s="420"/>
      <c r="L237" s="436"/>
      <c r="M237" s="415">
        <v>45078</v>
      </c>
      <c r="N237" s="415">
        <v>44152</v>
      </c>
      <c r="O237" s="430" t="s">
        <v>1676</v>
      </c>
      <c r="P237" s="416">
        <v>1081649</v>
      </c>
      <c r="Q237" s="431">
        <v>2021</v>
      </c>
      <c r="R237" s="416">
        <v>1108690.2250000001</v>
      </c>
      <c r="S237" s="416">
        <v>1081649</v>
      </c>
      <c r="W237" s="430" t="s">
        <v>1591</v>
      </c>
      <c r="X237" s="430">
        <v>515022</v>
      </c>
      <c r="Y237" s="430" t="s">
        <v>2496</v>
      </c>
      <c r="AB237" s="430" t="s">
        <v>2499</v>
      </c>
      <c r="AE237" s="250">
        <v>1.19</v>
      </c>
      <c r="AH237" s="250" t="s">
        <v>1840</v>
      </c>
      <c r="AI237" s="250" t="s">
        <v>1840</v>
      </c>
      <c r="AL237"/>
      <c r="AM237" s="460"/>
    </row>
    <row r="238" spans="1:39" hidden="1">
      <c r="B238" s="250">
        <v>210586</v>
      </c>
      <c r="C238" s="250">
        <v>81751</v>
      </c>
      <c r="D238" s="250">
        <v>122864</v>
      </c>
      <c r="E238" s="250">
        <v>0</v>
      </c>
      <c r="F238" s="250" t="s">
        <v>1834</v>
      </c>
      <c r="G238" s="250" t="s">
        <v>2500</v>
      </c>
      <c r="H238" s="250" t="s">
        <v>2501</v>
      </c>
      <c r="I238" s="250" t="s">
        <v>1215</v>
      </c>
      <c r="J238" s="250"/>
      <c r="K238" s="420"/>
      <c r="L238" s="436"/>
      <c r="M238" s="415">
        <v>44713</v>
      </c>
      <c r="N238" s="415">
        <v>44152</v>
      </c>
      <c r="O238" s="430" t="s">
        <v>1676</v>
      </c>
      <c r="P238" s="416">
        <v>850000</v>
      </c>
      <c r="Q238" s="431">
        <v>2021</v>
      </c>
      <c r="R238" s="416">
        <v>871250</v>
      </c>
      <c r="S238" s="416">
        <v>850000</v>
      </c>
      <c r="U238" s="416">
        <v>0</v>
      </c>
      <c r="W238" s="430" t="s">
        <v>1591</v>
      </c>
      <c r="X238" s="430">
        <v>520814</v>
      </c>
      <c r="Y238" s="430" t="s">
        <v>1876</v>
      </c>
      <c r="AB238" s="430" t="s">
        <v>2502</v>
      </c>
      <c r="AH238" s="250" t="s">
        <v>1840</v>
      </c>
      <c r="AI238" s="250" t="s">
        <v>1840</v>
      </c>
      <c r="AL238"/>
      <c r="AM238" s="460"/>
    </row>
    <row r="239" spans="1:39" hidden="1">
      <c r="B239" s="250">
        <v>210574</v>
      </c>
      <c r="C239" s="250">
        <v>81755</v>
      </c>
      <c r="D239" s="250">
        <v>122869</v>
      </c>
      <c r="E239" s="250">
        <v>0</v>
      </c>
      <c r="F239" s="250" t="s">
        <v>2027</v>
      </c>
      <c r="G239" s="250" t="s">
        <v>2503</v>
      </c>
      <c r="H239" s="250" t="s">
        <v>2504</v>
      </c>
      <c r="I239" s="250" t="s">
        <v>1215</v>
      </c>
      <c r="J239" s="250"/>
      <c r="K239" s="415">
        <v>44910</v>
      </c>
      <c r="L239" s="436"/>
      <c r="M239" s="415">
        <v>44652</v>
      </c>
      <c r="N239" s="415">
        <v>44152</v>
      </c>
      <c r="O239" s="430" t="s">
        <v>1676</v>
      </c>
      <c r="P239" s="416">
        <v>998956</v>
      </c>
      <c r="Q239" s="431">
        <v>2021</v>
      </c>
      <c r="R239" s="416">
        <v>1023929.9</v>
      </c>
      <c r="S239" s="416">
        <v>571184</v>
      </c>
      <c r="U239" s="416">
        <v>0</v>
      </c>
      <c r="W239" s="430" t="s">
        <v>1568</v>
      </c>
      <c r="X239" s="430">
        <v>524267</v>
      </c>
      <c r="Y239" s="430" t="s">
        <v>2505</v>
      </c>
      <c r="Z239" s="430">
        <v>524623</v>
      </c>
      <c r="AA239" s="430" t="s">
        <v>2506</v>
      </c>
      <c r="AB239" s="430" t="s">
        <v>2507</v>
      </c>
      <c r="AL239"/>
      <c r="AM239" s="460"/>
    </row>
    <row r="240" spans="1:39" hidden="1">
      <c r="B240" s="250">
        <v>210574</v>
      </c>
      <c r="C240" s="250">
        <v>81756</v>
      </c>
      <c r="D240" s="250">
        <v>122870</v>
      </c>
      <c r="E240" s="250">
        <v>0</v>
      </c>
      <c r="F240" s="250" t="s">
        <v>2027</v>
      </c>
      <c r="G240" s="250" t="s">
        <v>2508</v>
      </c>
      <c r="H240" s="250" t="s">
        <v>2509</v>
      </c>
      <c r="I240" s="250" t="s">
        <v>1215</v>
      </c>
      <c r="J240" s="250"/>
      <c r="K240" s="415">
        <v>44652</v>
      </c>
      <c r="L240" s="436"/>
      <c r="M240" s="415">
        <v>44652</v>
      </c>
      <c r="N240" s="415">
        <v>44152</v>
      </c>
      <c r="O240" s="430" t="s">
        <v>1676</v>
      </c>
      <c r="P240" s="416">
        <v>735013</v>
      </c>
      <c r="Q240" s="431">
        <v>2021</v>
      </c>
      <c r="R240" s="416">
        <v>753388.32499999995</v>
      </c>
      <c r="S240" s="416">
        <v>0</v>
      </c>
      <c r="U240" s="416">
        <v>0</v>
      </c>
      <c r="W240" s="430" t="s">
        <v>1568</v>
      </c>
      <c r="X240" s="430">
        <v>525461</v>
      </c>
      <c r="Y240" s="430" t="s">
        <v>2510</v>
      </c>
      <c r="Z240" s="430">
        <v>523959</v>
      </c>
      <c r="AA240" s="430" t="s">
        <v>2511</v>
      </c>
      <c r="AB240" s="430" t="s">
        <v>2512</v>
      </c>
      <c r="AD240" s="250">
        <v>67</v>
      </c>
      <c r="AH240" s="250" t="s">
        <v>1840</v>
      </c>
      <c r="AI240" s="250" t="s">
        <v>1840</v>
      </c>
      <c r="AL240"/>
      <c r="AM240" s="460"/>
    </row>
    <row r="241" spans="2:39" hidden="1">
      <c r="B241" s="250">
        <v>210574</v>
      </c>
      <c r="C241" s="250">
        <v>81757</v>
      </c>
      <c r="D241" s="250">
        <v>122871</v>
      </c>
      <c r="E241" s="250">
        <v>0</v>
      </c>
      <c r="F241" s="250" t="s">
        <v>2027</v>
      </c>
      <c r="G241" s="250" t="s">
        <v>2513</v>
      </c>
      <c r="H241" s="250" t="s">
        <v>2514</v>
      </c>
      <c r="I241" s="250" t="s">
        <v>1215</v>
      </c>
      <c r="J241" s="250"/>
      <c r="K241" s="415">
        <v>44910</v>
      </c>
      <c r="L241" s="436"/>
      <c r="M241" s="415">
        <v>44652</v>
      </c>
      <c r="N241" s="415">
        <v>44152</v>
      </c>
      <c r="O241" s="430" t="s">
        <v>1676</v>
      </c>
      <c r="P241" s="416">
        <v>11609949</v>
      </c>
      <c r="Q241" s="431">
        <v>2021</v>
      </c>
      <c r="R241" s="416">
        <v>11900197.725</v>
      </c>
      <c r="S241" s="416">
        <v>11609949</v>
      </c>
      <c r="U241" s="416">
        <v>0</v>
      </c>
      <c r="W241" s="430" t="s">
        <v>1568</v>
      </c>
      <c r="X241" s="430">
        <v>524629</v>
      </c>
      <c r="Y241" s="430" t="s">
        <v>2515</v>
      </c>
      <c r="Z241" s="430">
        <v>524655</v>
      </c>
      <c r="AA241" s="430" t="s">
        <v>2516</v>
      </c>
      <c r="AB241" s="430" t="s">
        <v>2517</v>
      </c>
      <c r="AD241" s="250">
        <v>17.399999999999999</v>
      </c>
      <c r="AL241"/>
      <c r="AM241" s="460"/>
    </row>
    <row r="242" spans="2:39" hidden="1">
      <c r="B242" s="250">
        <v>210574</v>
      </c>
      <c r="C242" s="250">
        <v>81758</v>
      </c>
      <c r="D242" s="250">
        <v>122872</v>
      </c>
      <c r="E242" s="250">
        <v>0</v>
      </c>
      <c r="F242" s="250" t="s">
        <v>2027</v>
      </c>
      <c r="G242" s="250" t="s">
        <v>2518</v>
      </c>
      <c r="H242" s="250" t="s">
        <v>2519</v>
      </c>
      <c r="I242" s="250" t="s">
        <v>1215</v>
      </c>
      <c r="J242" s="250"/>
      <c r="K242" s="415">
        <v>44713</v>
      </c>
      <c r="L242" s="436"/>
      <c r="M242" s="415">
        <v>44713</v>
      </c>
      <c r="N242" s="415">
        <v>44152</v>
      </c>
      <c r="O242" s="430" t="s">
        <v>1676</v>
      </c>
      <c r="P242" s="416">
        <v>4160581</v>
      </c>
      <c r="Q242" s="431">
        <v>2021</v>
      </c>
      <c r="R242" s="416">
        <v>4264595.5250000004</v>
      </c>
      <c r="S242" s="416">
        <v>4160581</v>
      </c>
      <c r="U242" s="416">
        <v>0</v>
      </c>
      <c r="W242" s="430" t="s">
        <v>1568</v>
      </c>
      <c r="X242" s="430">
        <v>526160</v>
      </c>
      <c r="Y242" s="430" t="s">
        <v>2293</v>
      </c>
      <c r="Z242" s="430">
        <v>526192</v>
      </c>
      <c r="AA242" s="430" t="s">
        <v>2294</v>
      </c>
      <c r="AB242" s="430" t="s">
        <v>2520</v>
      </c>
      <c r="AE242" s="250">
        <v>4</v>
      </c>
      <c r="AH242" s="250" t="s">
        <v>1840</v>
      </c>
      <c r="AI242" s="250" t="s">
        <v>1840</v>
      </c>
      <c r="AL242"/>
      <c r="AM242" s="460"/>
    </row>
    <row r="243" spans="2:39" hidden="1">
      <c r="B243" s="250">
        <v>210574</v>
      </c>
      <c r="C243" s="250">
        <v>81760</v>
      </c>
      <c r="D243" s="250">
        <v>122876</v>
      </c>
      <c r="E243" s="250">
        <v>0</v>
      </c>
      <c r="F243" s="250" t="s">
        <v>2027</v>
      </c>
      <c r="G243" s="250" t="s">
        <v>2521</v>
      </c>
      <c r="H243" s="250" t="s">
        <v>2522</v>
      </c>
      <c r="I243" s="250" t="s">
        <v>1215</v>
      </c>
      <c r="J243" s="250"/>
      <c r="K243" s="415">
        <v>44910</v>
      </c>
      <c r="L243" s="436"/>
      <c r="M243" s="415">
        <v>44652</v>
      </c>
      <c r="N243" s="415">
        <v>44152</v>
      </c>
      <c r="O243" s="430" t="s">
        <v>1676</v>
      </c>
      <c r="P243" s="416">
        <v>6956586</v>
      </c>
      <c r="Q243" s="431">
        <v>2021</v>
      </c>
      <c r="R243" s="416">
        <v>7130500.6500000004</v>
      </c>
      <c r="S243" s="416">
        <v>6956586</v>
      </c>
      <c r="U243" s="416">
        <v>0</v>
      </c>
      <c r="W243" s="430" t="s">
        <v>1568</v>
      </c>
      <c r="X243" s="430">
        <v>524629</v>
      </c>
      <c r="Y243" s="430" t="s">
        <v>2515</v>
      </c>
      <c r="Z243" s="430">
        <v>524606</v>
      </c>
      <c r="AA243" s="430" t="s">
        <v>2523</v>
      </c>
      <c r="AB243" s="430" t="s">
        <v>2524</v>
      </c>
      <c r="AD243" s="250">
        <v>7.3</v>
      </c>
      <c r="AH243" s="250" t="s">
        <v>1840</v>
      </c>
      <c r="AI243" s="250" t="s">
        <v>1840</v>
      </c>
      <c r="AL243"/>
      <c r="AM243" s="460"/>
    </row>
    <row r="244" spans="2:39" hidden="1">
      <c r="B244" s="250">
        <v>210574</v>
      </c>
      <c r="C244" s="250">
        <v>81763</v>
      </c>
      <c r="D244" s="250">
        <v>122883</v>
      </c>
      <c r="E244" s="250">
        <v>0</v>
      </c>
      <c r="F244" s="250" t="s">
        <v>2027</v>
      </c>
      <c r="G244" s="250" t="s">
        <v>2525</v>
      </c>
      <c r="H244" s="250" t="s">
        <v>2526</v>
      </c>
      <c r="I244" s="250" t="s">
        <v>1215</v>
      </c>
      <c r="J244" s="250"/>
      <c r="K244" s="415">
        <v>44713</v>
      </c>
      <c r="L244" s="436"/>
      <c r="M244" s="415">
        <v>44713</v>
      </c>
      <c r="N244" s="415">
        <v>44152</v>
      </c>
      <c r="O244" s="430" t="s">
        <v>1676</v>
      </c>
      <c r="P244" s="416">
        <v>944000</v>
      </c>
      <c r="Q244" s="431">
        <v>2021</v>
      </c>
      <c r="R244" s="416">
        <v>967600</v>
      </c>
      <c r="S244" s="416">
        <v>835432</v>
      </c>
      <c r="U244" s="416">
        <v>0</v>
      </c>
      <c r="W244" s="430" t="s">
        <v>1568</v>
      </c>
      <c r="X244" s="430">
        <v>526269</v>
      </c>
      <c r="Y244" s="430" t="s">
        <v>2403</v>
      </c>
      <c r="Z244" s="430">
        <v>526525</v>
      </c>
      <c r="AA244" s="430" t="s">
        <v>2527</v>
      </c>
      <c r="AB244" s="430" t="s">
        <v>2528</v>
      </c>
      <c r="AD244" s="250">
        <v>14.6</v>
      </c>
      <c r="AH244" s="250" t="s">
        <v>1840</v>
      </c>
      <c r="AI244" s="250" t="s">
        <v>1840</v>
      </c>
      <c r="AL244"/>
      <c r="AM244" s="460"/>
    </row>
    <row r="245" spans="2:39" hidden="1">
      <c r="B245" s="250">
        <v>210584</v>
      </c>
      <c r="C245" s="250">
        <v>81497</v>
      </c>
      <c r="D245" s="250">
        <v>132893</v>
      </c>
      <c r="E245" s="250">
        <v>0</v>
      </c>
      <c r="F245" s="250" t="s">
        <v>2529</v>
      </c>
      <c r="G245" s="250" t="s">
        <v>2530</v>
      </c>
      <c r="H245" s="250" t="s">
        <v>2531</v>
      </c>
      <c r="I245" s="250" t="s">
        <v>1215</v>
      </c>
      <c r="J245" s="250"/>
      <c r="K245" s="415">
        <v>44561</v>
      </c>
      <c r="L245" s="436"/>
      <c r="M245" s="415">
        <v>44896</v>
      </c>
      <c r="N245" s="415">
        <v>44152</v>
      </c>
      <c r="O245" s="430" t="s">
        <v>1676</v>
      </c>
      <c r="P245" s="416">
        <v>1182000</v>
      </c>
      <c r="Q245" s="431">
        <v>2021</v>
      </c>
      <c r="R245" s="416">
        <v>1182000</v>
      </c>
      <c r="S245" s="416">
        <v>1182000</v>
      </c>
      <c r="U245" s="416">
        <v>989393</v>
      </c>
      <c r="V245" s="250" t="s">
        <v>1706</v>
      </c>
      <c r="W245" s="430" t="s">
        <v>1563</v>
      </c>
      <c r="AB245" s="430" t="s">
        <v>2532</v>
      </c>
      <c r="AI245" s="250" t="s">
        <v>1564</v>
      </c>
      <c r="AL245"/>
      <c r="AM245" s="460"/>
    </row>
    <row r="246" spans="2:39" hidden="1">
      <c r="B246" s="250">
        <v>210579</v>
      </c>
      <c r="C246" s="250">
        <v>91876</v>
      </c>
      <c r="D246" s="250">
        <v>143157</v>
      </c>
      <c r="E246" s="250">
        <v>0</v>
      </c>
      <c r="F246" s="250" t="s">
        <v>1899</v>
      </c>
      <c r="G246" s="250" t="s">
        <v>2533</v>
      </c>
      <c r="H246" s="250" t="s">
        <v>2534</v>
      </c>
      <c r="I246" s="250" t="s">
        <v>1215</v>
      </c>
      <c r="J246" s="250"/>
      <c r="K246" s="415">
        <v>45200</v>
      </c>
      <c r="L246" s="436"/>
      <c r="M246" s="415">
        <v>44652</v>
      </c>
      <c r="N246" s="415">
        <v>44158</v>
      </c>
      <c r="O246" s="430" t="s">
        <v>1676</v>
      </c>
      <c r="P246" s="416">
        <v>2143217</v>
      </c>
      <c r="Q246" s="431">
        <v>2021</v>
      </c>
      <c r="R246" s="416">
        <v>2196797.4249999998</v>
      </c>
      <c r="S246" s="416">
        <v>2143217</v>
      </c>
      <c r="U246" s="416">
        <v>0</v>
      </c>
      <c r="W246" s="430" t="s">
        <v>1688</v>
      </c>
      <c r="AB246" s="430" t="s">
        <v>2535</v>
      </c>
      <c r="AL246"/>
      <c r="AM246" s="460"/>
    </row>
    <row r="247" spans="2:39" hidden="1">
      <c r="B247" s="250">
        <v>210585</v>
      </c>
      <c r="C247" s="250">
        <v>91878</v>
      </c>
      <c r="D247" s="250">
        <v>143159</v>
      </c>
      <c r="E247" s="250">
        <v>0</v>
      </c>
      <c r="F247" s="250" t="s">
        <v>2536</v>
      </c>
      <c r="G247" s="250" t="s">
        <v>2537</v>
      </c>
      <c r="H247" s="250" t="s">
        <v>2538</v>
      </c>
      <c r="I247" s="250" t="s">
        <v>1215</v>
      </c>
      <c r="J247" s="250"/>
      <c r="K247" s="415">
        <v>45444</v>
      </c>
      <c r="L247" s="436"/>
      <c r="M247" s="415">
        <v>44652</v>
      </c>
      <c r="N247" s="415">
        <v>44152</v>
      </c>
      <c r="O247" s="430" t="s">
        <v>1676</v>
      </c>
      <c r="P247" s="416">
        <v>4358300</v>
      </c>
      <c r="Q247" s="431">
        <v>2022</v>
      </c>
      <c r="R247" s="416">
        <v>4358300</v>
      </c>
      <c r="S247" s="416">
        <v>4358300</v>
      </c>
      <c r="W247" s="430" t="s">
        <v>1688</v>
      </c>
      <c r="AB247" s="430" t="s">
        <v>2539</v>
      </c>
      <c r="AL247"/>
      <c r="AM247" s="460"/>
    </row>
    <row r="248" spans="2:39" hidden="1">
      <c r="B248" s="250">
        <v>210591</v>
      </c>
      <c r="C248" s="250">
        <v>91881</v>
      </c>
      <c r="D248" s="250">
        <v>143162</v>
      </c>
      <c r="E248" s="250">
        <v>0</v>
      </c>
      <c r="F248" s="250" t="s">
        <v>2540</v>
      </c>
      <c r="G248" s="250" t="s">
        <v>2541</v>
      </c>
      <c r="H248" s="250" t="s">
        <v>2542</v>
      </c>
      <c r="I248" s="250" t="s">
        <v>1215</v>
      </c>
      <c r="J248" s="250"/>
      <c r="K248" s="415">
        <v>44743</v>
      </c>
      <c r="L248" s="436"/>
      <c r="M248" s="415">
        <v>44652</v>
      </c>
      <c r="N248" s="415">
        <v>44158</v>
      </c>
      <c r="O248" s="430" t="s">
        <v>1676</v>
      </c>
      <c r="P248" s="416">
        <v>1310400</v>
      </c>
      <c r="Q248" s="431">
        <v>2021</v>
      </c>
      <c r="R248" s="416">
        <v>1343160</v>
      </c>
      <c r="S248" s="416">
        <v>1400000</v>
      </c>
      <c r="W248" s="430" t="s">
        <v>1568</v>
      </c>
      <c r="AB248" s="430" t="s">
        <v>2543</v>
      </c>
      <c r="AH248" s="250" t="s">
        <v>1840</v>
      </c>
      <c r="AI248" s="250" t="s">
        <v>1840</v>
      </c>
      <c r="AL248"/>
      <c r="AM248" s="460"/>
    </row>
    <row r="249" spans="2:39" hidden="1">
      <c r="B249" s="250">
        <v>210574</v>
      </c>
      <c r="C249" s="250">
        <v>91884</v>
      </c>
      <c r="D249" s="250">
        <v>143167</v>
      </c>
      <c r="E249" s="250">
        <v>0</v>
      </c>
      <c r="F249" s="250" t="s">
        <v>2027</v>
      </c>
      <c r="G249" s="250" t="s">
        <v>2544</v>
      </c>
      <c r="H249" s="250" t="s">
        <v>2545</v>
      </c>
      <c r="I249" s="250" t="s">
        <v>1215</v>
      </c>
      <c r="J249" s="250"/>
      <c r="K249" s="415">
        <v>44910</v>
      </c>
      <c r="L249" s="436"/>
      <c r="M249" s="415">
        <v>44652</v>
      </c>
      <c r="N249" s="415">
        <v>44152</v>
      </c>
      <c r="O249" s="430" t="s">
        <v>1676</v>
      </c>
      <c r="P249" s="416">
        <v>1675731</v>
      </c>
      <c r="Q249" s="431">
        <v>2021</v>
      </c>
      <c r="R249" s="416">
        <v>1717624.2749999999</v>
      </c>
      <c r="S249" s="416">
        <v>1675731</v>
      </c>
      <c r="W249" s="430" t="s">
        <v>1568</v>
      </c>
      <c r="AB249" s="430" t="s">
        <v>2546</v>
      </c>
      <c r="AE249" s="250">
        <v>1.1499999999999999</v>
      </c>
      <c r="AL249"/>
      <c r="AM249" s="460"/>
    </row>
    <row r="250" spans="2:39" hidden="1">
      <c r="B250" s="250">
        <v>210574</v>
      </c>
      <c r="C250" s="250">
        <v>91888</v>
      </c>
      <c r="D250" s="250">
        <v>143168</v>
      </c>
      <c r="E250" s="250">
        <v>0</v>
      </c>
      <c r="F250" s="250" t="s">
        <v>2027</v>
      </c>
      <c r="G250" s="250" t="s">
        <v>2547</v>
      </c>
      <c r="H250" s="250" t="s">
        <v>2548</v>
      </c>
      <c r="I250" s="250" t="s">
        <v>1215</v>
      </c>
      <c r="J250" s="250"/>
      <c r="K250" s="415">
        <v>44910</v>
      </c>
      <c r="L250" s="436"/>
      <c r="M250" s="415">
        <v>44652</v>
      </c>
      <c r="N250" s="415">
        <v>44152</v>
      </c>
      <c r="O250" s="430" t="s">
        <v>1676</v>
      </c>
      <c r="P250" s="416">
        <v>5378526</v>
      </c>
      <c r="Q250" s="431">
        <v>2021</v>
      </c>
      <c r="R250" s="416">
        <v>5512989.1500000004</v>
      </c>
      <c r="S250" s="416">
        <v>5378526</v>
      </c>
      <c r="W250" s="430" t="s">
        <v>1568</v>
      </c>
      <c r="AB250" s="430" t="s">
        <v>2549</v>
      </c>
      <c r="AE250" s="250">
        <v>7.75</v>
      </c>
      <c r="AL250"/>
      <c r="AM250" s="460"/>
    </row>
    <row r="251" spans="2:39" hidden="1">
      <c r="B251" s="250">
        <v>210574</v>
      </c>
      <c r="C251" s="250">
        <v>91889</v>
      </c>
      <c r="D251" s="250">
        <v>143169</v>
      </c>
      <c r="E251" s="250">
        <v>0</v>
      </c>
      <c r="F251" s="250" t="s">
        <v>2027</v>
      </c>
      <c r="G251" s="250" t="s">
        <v>2550</v>
      </c>
      <c r="H251" s="250" t="s">
        <v>2551</v>
      </c>
      <c r="I251" s="250" t="s">
        <v>1215</v>
      </c>
      <c r="J251" s="250"/>
      <c r="K251" s="415">
        <v>44910</v>
      </c>
      <c r="L251" s="436"/>
      <c r="M251" s="415">
        <v>44652</v>
      </c>
      <c r="N251" s="415">
        <v>44152</v>
      </c>
      <c r="O251" s="430" t="s">
        <v>1676</v>
      </c>
      <c r="P251" s="416">
        <v>999423</v>
      </c>
      <c r="Q251" s="431">
        <v>2021</v>
      </c>
      <c r="R251" s="416">
        <v>1024408.575</v>
      </c>
      <c r="S251" s="416">
        <v>999423</v>
      </c>
      <c r="W251" s="430" t="s">
        <v>1568</v>
      </c>
      <c r="AB251" s="430" t="s">
        <v>2552</v>
      </c>
      <c r="AE251" s="250">
        <v>1.1599999999999999</v>
      </c>
      <c r="AL251"/>
      <c r="AM251" s="460"/>
    </row>
    <row r="252" spans="2:39" hidden="1">
      <c r="B252" s="250">
        <v>210574</v>
      </c>
      <c r="C252" s="250">
        <v>91890</v>
      </c>
      <c r="D252" s="250">
        <v>143170</v>
      </c>
      <c r="E252" s="250">
        <v>0</v>
      </c>
      <c r="F252" s="250" t="s">
        <v>2027</v>
      </c>
      <c r="G252" s="250" t="s">
        <v>2553</v>
      </c>
      <c r="H252" s="250" t="s">
        <v>2554</v>
      </c>
      <c r="I252" s="250" t="s">
        <v>1215</v>
      </c>
      <c r="J252" s="250"/>
      <c r="K252" s="415">
        <v>44910</v>
      </c>
      <c r="L252" s="436"/>
      <c r="M252" s="415">
        <v>44652</v>
      </c>
      <c r="N252" s="415">
        <v>44152</v>
      </c>
      <c r="O252" s="430" t="s">
        <v>1676</v>
      </c>
      <c r="P252" s="416">
        <v>5293163</v>
      </c>
      <c r="Q252" s="431">
        <v>2021</v>
      </c>
      <c r="R252" s="416">
        <v>5425492.0750000002</v>
      </c>
      <c r="S252" s="416">
        <v>5293163</v>
      </c>
      <c r="W252" s="430" t="s">
        <v>1568</v>
      </c>
      <c r="AB252" s="430" t="s">
        <v>2555</v>
      </c>
      <c r="AE252" s="250">
        <v>7.6</v>
      </c>
      <c r="AL252"/>
      <c r="AM252" s="460"/>
    </row>
    <row r="253" spans="2:39" hidden="1">
      <c r="B253" s="250">
        <v>210600</v>
      </c>
      <c r="C253" s="250">
        <v>91885</v>
      </c>
      <c r="D253" s="250">
        <v>143177</v>
      </c>
      <c r="E253" s="250">
        <v>0</v>
      </c>
      <c r="F253" s="250" t="s">
        <v>2330</v>
      </c>
      <c r="G253" s="250" t="s">
        <v>2556</v>
      </c>
      <c r="H253" s="250" t="s">
        <v>2557</v>
      </c>
      <c r="I253" s="250" t="s">
        <v>1215</v>
      </c>
      <c r="J253" s="250"/>
      <c r="K253" s="415">
        <v>44774</v>
      </c>
      <c r="L253" s="436"/>
      <c r="M253" s="415">
        <v>45017</v>
      </c>
      <c r="N253" s="415">
        <v>44243</v>
      </c>
      <c r="O253" s="430" t="s">
        <v>2558</v>
      </c>
      <c r="P253" s="416">
        <v>858928</v>
      </c>
      <c r="Q253" s="431">
        <v>2021</v>
      </c>
      <c r="R253" s="416">
        <v>880401.2</v>
      </c>
      <c r="S253" s="416">
        <v>858928</v>
      </c>
      <c r="U253" s="416">
        <v>0</v>
      </c>
      <c r="W253" s="430" t="s">
        <v>1591</v>
      </c>
      <c r="X253" s="430">
        <v>646260</v>
      </c>
      <c r="AB253" s="430" t="s">
        <v>2559</v>
      </c>
      <c r="AC253" s="250">
        <v>161</v>
      </c>
      <c r="AH253" s="250" t="s">
        <v>1840</v>
      </c>
      <c r="AI253" s="250" t="s">
        <v>1840</v>
      </c>
      <c r="AL253"/>
      <c r="AM253" s="460"/>
    </row>
    <row r="254" spans="2:39" hidden="1">
      <c r="B254" s="250">
        <v>210600</v>
      </c>
      <c r="C254" s="250">
        <v>91885</v>
      </c>
      <c r="D254" s="250">
        <v>143178</v>
      </c>
      <c r="E254" s="250">
        <v>0</v>
      </c>
      <c r="F254" s="250" t="s">
        <v>2330</v>
      </c>
      <c r="G254" s="250" t="s">
        <v>2556</v>
      </c>
      <c r="H254" s="250" t="s">
        <v>2560</v>
      </c>
      <c r="I254" s="250" t="s">
        <v>1215</v>
      </c>
      <c r="J254" s="250"/>
      <c r="K254" s="415">
        <v>44774</v>
      </c>
      <c r="L254" s="436"/>
      <c r="M254" s="415">
        <v>45383</v>
      </c>
      <c r="N254" s="415">
        <v>44243</v>
      </c>
      <c r="O254" s="430" t="s">
        <v>2558</v>
      </c>
      <c r="P254" s="416">
        <v>100000</v>
      </c>
      <c r="Q254" s="431">
        <v>2021</v>
      </c>
      <c r="R254" s="416">
        <v>102500</v>
      </c>
      <c r="S254" s="416">
        <v>100000</v>
      </c>
      <c r="U254" s="416">
        <v>0</v>
      </c>
      <c r="W254" s="430" t="s">
        <v>1591</v>
      </c>
      <c r="X254" s="430">
        <v>645456</v>
      </c>
      <c r="Y254" s="430" t="s">
        <v>2561</v>
      </c>
      <c r="Z254" s="430">
        <v>645458</v>
      </c>
      <c r="AA254" s="430" t="s">
        <v>2562</v>
      </c>
      <c r="AB254" s="430" t="s">
        <v>2563</v>
      </c>
      <c r="AC254" s="250">
        <v>345</v>
      </c>
      <c r="AH254" s="250" t="s">
        <v>1840</v>
      </c>
      <c r="AI254" s="250" t="s">
        <v>1840</v>
      </c>
      <c r="AL254"/>
      <c r="AM254" s="460"/>
    </row>
    <row r="255" spans="2:39" hidden="1">
      <c r="B255" s="250">
        <v>210600</v>
      </c>
      <c r="C255" s="250">
        <v>91885</v>
      </c>
      <c r="D255" s="250">
        <v>143179</v>
      </c>
      <c r="E255" s="250">
        <v>0</v>
      </c>
      <c r="F255" s="250" t="s">
        <v>2330</v>
      </c>
      <c r="G255" s="250" t="s">
        <v>2556</v>
      </c>
      <c r="H255" s="250" t="s">
        <v>2564</v>
      </c>
      <c r="I255" s="250" t="s">
        <v>1215</v>
      </c>
      <c r="J255" s="250"/>
      <c r="K255" s="415">
        <v>45383</v>
      </c>
      <c r="L255" s="436"/>
      <c r="M255" s="415">
        <v>45383</v>
      </c>
      <c r="N255" s="415">
        <v>44243</v>
      </c>
      <c r="O255" s="430" t="s">
        <v>2558</v>
      </c>
      <c r="P255" s="416">
        <v>600000</v>
      </c>
      <c r="Q255" s="431">
        <v>2021</v>
      </c>
      <c r="R255" s="416">
        <v>615000</v>
      </c>
      <c r="S255" s="416">
        <v>600000</v>
      </c>
      <c r="U255" s="416">
        <v>0</v>
      </c>
      <c r="W255" s="430" t="s">
        <v>1591</v>
      </c>
      <c r="X255" s="430">
        <v>645455</v>
      </c>
      <c r="Y255" s="430" t="s">
        <v>2565</v>
      </c>
      <c r="Z255" s="430">
        <v>645740</v>
      </c>
      <c r="AA255" s="430" t="s">
        <v>2566</v>
      </c>
      <c r="AB255" s="430" t="s">
        <v>2567</v>
      </c>
      <c r="AC255" s="250">
        <v>345</v>
      </c>
      <c r="AH255" s="250" t="s">
        <v>1840</v>
      </c>
      <c r="AI255" s="250" t="s">
        <v>1840</v>
      </c>
      <c r="AL255"/>
      <c r="AM255" s="460"/>
    </row>
    <row r="256" spans="2:39" hidden="1">
      <c r="B256" s="250">
        <v>210584</v>
      </c>
      <c r="C256" s="250">
        <v>81497</v>
      </c>
      <c r="D256" s="250">
        <v>143181</v>
      </c>
      <c r="E256" s="250">
        <v>0</v>
      </c>
      <c r="F256" s="250" t="s">
        <v>2529</v>
      </c>
      <c r="G256" s="250" t="s">
        <v>2530</v>
      </c>
      <c r="H256" s="250" t="s">
        <v>2568</v>
      </c>
      <c r="I256" s="250" t="s">
        <v>1215</v>
      </c>
      <c r="J256" s="250"/>
      <c r="K256" s="420"/>
      <c r="L256" s="436"/>
      <c r="M256" s="415">
        <v>44896</v>
      </c>
      <c r="N256" s="415">
        <v>44152</v>
      </c>
      <c r="O256" s="430" t="s">
        <v>1676</v>
      </c>
      <c r="P256" s="416">
        <v>3277500</v>
      </c>
      <c r="Q256" s="431">
        <v>2021</v>
      </c>
      <c r="R256" s="416">
        <v>3359437.5</v>
      </c>
      <c r="S256" s="416">
        <v>3277500</v>
      </c>
      <c r="W256" s="430" t="s">
        <v>1591</v>
      </c>
      <c r="AB256" s="430" t="s">
        <v>2569</v>
      </c>
      <c r="AD256" s="250">
        <v>14.4</v>
      </c>
      <c r="AH256" s="250" t="s">
        <v>1840</v>
      </c>
      <c r="AI256" s="250" t="s">
        <v>1840</v>
      </c>
      <c r="AL256"/>
      <c r="AM256" s="460"/>
    </row>
    <row r="257" spans="1:39" hidden="1">
      <c r="B257" s="250">
        <v>210617</v>
      </c>
      <c r="C257" s="250">
        <v>91939</v>
      </c>
      <c r="D257" s="250">
        <v>143253</v>
      </c>
      <c r="E257" s="250">
        <v>0</v>
      </c>
      <c r="F257" s="250" t="s">
        <v>1834</v>
      </c>
      <c r="G257" s="250" t="s">
        <v>2570</v>
      </c>
      <c r="H257" s="250" t="s">
        <v>2571</v>
      </c>
      <c r="I257" s="250" t="s">
        <v>1215</v>
      </c>
      <c r="J257" s="250"/>
      <c r="K257" s="415">
        <v>46022</v>
      </c>
      <c r="L257" s="436"/>
      <c r="M257" s="415">
        <v>44348</v>
      </c>
      <c r="N257" s="415">
        <v>44480</v>
      </c>
      <c r="O257" s="430" t="s">
        <v>2572</v>
      </c>
      <c r="P257" s="416">
        <v>7865000</v>
      </c>
      <c r="Q257" s="431">
        <v>2021</v>
      </c>
      <c r="R257" s="416">
        <v>8061625</v>
      </c>
      <c r="S257" s="416">
        <v>7865000</v>
      </c>
      <c r="U257" s="416">
        <v>0</v>
      </c>
      <c r="W257" s="430" t="s">
        <v>2440</v>
      </c>
      <c r="X257" s="430">
        <v>521022</v>
      </c>
      <c r="Y257" s="430" t="s">
        <v>2150</v>
      </c>
      <c r="Z257" s="430">
        <v>520973</v>
      </c>
      <c r="AA257" s="430" t="s">
        <v>2573</v>
      </c>
      <c r="AB257" s="430" t="s">
        <v>2574</v>
      </c>
      <c r="AC257" s="250">
        <v>69</v>
      </c>
      <c r="AH257" s="250" t="s">
        <v>1564</v>
      </c>
      <c r="AL257"/>
      <c r="AM257" s="460"/>
    </row>
    <row r="258" spans="1:39" hidden="1">
      <c r="B258" s="250">
        <v>210617</v>
      </c>
      <c r="C258" s="250">
        <v>91939</v>
      </c>
      <c r="D258" s="250">
        <v>143254</v>
      </c>
      <c r="E258" s="250">
        <v>0</v>
      </c>
      <c r="F258" s="250" t="s">
        <v>1834</v>
      </c>
      <c r="G258" s="250" t="s">
        <v>2570</v>
      </c>
      <c r="H258" s="250" t="s">
        <v>2575</v>
      </c>
      <c r="I258" s="250" t="s">
        <v>1215</v>
      </c>
      <c r="J258" s="250"/>
      <c r="K258" s="415">
        <v>45657</v>
      </c>
      <c r="L258" s="436"/>
      <c r="M258" s="415">
        <v>44348</v>
      </c>
      <c r="N258" s="415">
        <v>44480</v>
      </c>
      <c r="O258" s="430" t="s">
        <v>2572</v>
      </c>
      <c r="P258" s="416">
        <v>5340500</v>
      </c>
      <c r="Q258" s="431">
        <v>2021</v>
      </c>
      <c r="R258" s="416">
        <v>5474012.5</v>
      </c>
      <c r="S258" s="416">
        <v>5340500</v>
      </c>
      <c r="U258" s="416">
        <v>0</v>
      </c>
      <c r="W258" s="430" t="s">
        <v>2440</v>
      </c>
      <c r="X258" s="430">
        <v>520973</v>
      </c>
      <c r="Y258" s="430" t="s">
        <v>2573</v>
      </c>
      <c r="Z258" s="430">
        <v>520976</v>
      </c>
      <c r="AA258" s="430" t="s">
        <v>2576</v>
      </c>
      <c r="AB258" s="430" t="s">
        <v>2577</v>
      </c>
      <c r="AC258" s="250">
        <v>69</v>
      </c>
      <c r="AH258" s="250" t="s">
        <v>1564</v>
      </c>
      <c r="AL258"/>
      <c r="AM258" s="460"/>
    </row>
    <row r="259" spans="1:39" hidden="1">
      <c r="B259" s="250">
        <v>210617</v>
      </c>
      <c r="C259" s="250">
        <v>91939</v>
      </c>
      <c r="D259" s="250">
        <v>143255</v>
      </c>
      <c r="E259" s="250">
        <v>0</v>
      </c>
      <c r="F259" s="250" t="s">
        <v>1834</v>
      </c>
      <c r="G259" s="250" t="s">
        <v>2570</v>
      </c>
      <c r="H259" s="250" t="s">
        <v>2578</v>
      </c>
      <c r="I259" s="250" t="s">
        <v>1215</v>
      </c>
      <c r="J259" s="250"/>
      <c r="K259" s="415">
        <v>46022</v>
      </c>
      <c r="L259" s="436"/>
      <c r="M259" s="415">
        <v>44348</v>
      </c>
      <c r="N259" s="415">
        <v>44480</v>
      </c>
      <c r="O259" s="430" t="s">
        <v>2572</v>
      </c>
      <c r="P259" s="416">
        <v>450000</v>
      </c>
      <c r="Q259" s="431">
        <v>2021</v>
      </c>
      <c r="R259" s="416">
        <v>461250</v>
      </c>
      <c r="S259" s="416">
        <v>450000</v>
      </c>
      <c r="U259" s="416">
        <v>0</v>
      </c>
      <c r="W259" s="430" t="s">
        <v>2440</v>
      </c>
      <c r="AB259" s="430" t="s">
        <v>2579</v>
      </c>
      <c r="AH259" s="250" t="s">
        <v>1564</v>
      </c>
      <c r="AL259"/>
      <c r="AM259" s="460"/>
    </row>
    <row r="260" spans="1:39" hidden="1">
      <c r="B260" s="250">
        <v>210617</v>
      </c>
      <c r="C260" s="250">
        <v>91939</v>
      </c>
      <c r="D260" s="250">
        <v>143256</v>
      </c>
      <c r="E260" s="250">
        <v>0</v>
      </c>
      <c r="F260" s="250" t="s">
        <v>1834</v>
      </c>
      <c r="G260" s="250" t="s">
        <v>2570</v>
      </c>
      <c r="H260" s="250" t="s">
        <v>2580</v>
      </c>
      <c r="I260" s="250" t="s">
        <v>1215</v>
      </c>
      <c r="J260" s="250"/>
      <c r="K260" s="415">
        <v>45657</v>
      </c>
      <c r="L260" s="436"/>
      <c r="M260" s="415">
        <v>44348</v>
      </c>
      <c r="N260" s="415">
        <v>44480</v>
      </c>
      <c r="O260" s="430" t="s">
        <v>2572</v>
      </c>
      <c r="P260" s="416">
        <v>500000</v>
      </c>
      <c r="Q260" s="431">
        <v>2021</v>
      </c>
      <c r="R260" s="416">
        <v>512500</v>
      </c>
      <c r="S260" s="416">
        <v>500000</v>
      </c>
      <c r="U260" s="416">
        <v>0</v>
      </c>
      <c r="W260" s="430" t="s">
        <v>2440</v>
      </c>
      <c r="AB260" s="430" t="s">
        <v>2581</v>
      </c>
      <c r="AH260" s="250" t="s">
        <v>1564</v>
      </c>
      <c r="AL260"/>
      <c r="AM260" s="460"/>
    </row>
    <row r="261" spans="1:39" hidden="1">
      <c r="B261" s="250">
        <v>210655</v>
      </c>
      <c r="C261" s="250">
        <v>92112</v>
      </c>
      <c r="D261" s="250">
        <v>143587</v>
      </c>
      <c r="E261" s="250" t="e">
        <v>#N/A</v>
      </c>
      <c r="F261" s="250" t="s">
        <v>2362</v>
      </c>
      <c r="G261" s="250" t="s">
        <v>2582</v>
      </c>
      <c r="H261" s="250" t="s">
        <v>2583</v>
      </c>
      <c r="I261" s="250" t="s">
        <v>1215</v>
      </c>
      <c r="J261" s="250"/>
      <c r="K261" s="420"/>
      <c r="L261" s="436"/>
      <c r="M261" s="415">
        <v>45078</v>
      </c>
      <c r="N261" s="415">
        <v>44629</v>
      </c>
      <c r="O261" s="430" t="s">
        <v>1897</v>
      </c>
      <c r="P261" s="416">
        <v>55271.78</v>
      </c>
      <c r="Q261" s="431">
        <v>2022</v>
      </c>
      <c r="R261" s="416">
        <v>55271.78</v>
      </c>
      <c r="S261" s="416">
        <v>55271.78</v>
      </c>
      <c r="W261" s="430" t="s">
        <v>1591</v>
      </c>
      <c r="AB261" s="430" t="s">
        <v>2584</v>
      </c>
      <c r="AC261" s="250">
        <v>161</v>
      </c>
      <c r="AH261" s="250" t="s">
        <v>1840</v>
      </c>
      <c r="AI261" s="250" t="s">
        <v>1840</v>
      </c>
      <c r="AL261"/>
      <c r="AM261" s="460"/>
    </row>
    <row r="262" spans="1:39" hidden="1">
      <c r="B262" s="250">
        <v>210675</v>
      </c>
      <c r="C262" s="250">
        <v>92113</v>
      </c>
      <c r="D262" s="250">
        <v>143588</v>
      </c>
      <c r="E262" s="250" t="e">
        <v>#N/A</v>
      </c>
      <c r="F262" s="250" t="s">
        <v>1894</v>
      </c>
      <c r="G262" s="250" t="s">
        <v>2585</v>
      </c>
      <c r="H262" s="250" t="s">
        <v>2586</v>
      </c>
      <c r="I262" s="250" t="s">
        <v>1215</v>
      </c>
      <c r="J262" s="250"/>
      <c r="L262" s="436"/>
      <c r="M262" s="415">
        <v>44927</v>
      </c>
      <c r="N262" s="415">
        <v>44754</v>
      </c>
      <c r="O262" s="430" t="s">
        <v>1897</v>
      </c>
      <c r="P262" s="416">
        <v>78293357</v>
      </c>
      <c r="Q262" s="431">
        <v>2022</v>
      </c>
      <c r="R262" s="416">
        <v>78293357</v>
      </c>
      <c r="S262" s="416">
        <v>78293357</v>
      </c>
      <c r="W262" s="430" t="s">
        <v>1688</v>
      </c>
      <c r="AB262" s="430" t="s">
        <v>2587</v>
      </c>
      <c r="AC262" s="250">
        <v>345</v>
      </c>
      <c r="AH262" s="250" t="s">
        <v>1840</v>
      </c>
      <c r="AI262" s="250" t="s">
        <v>1840</v>
      </c>
      <c r="AL262"/>
      <c r="AM262" s="460"/>
    </row>
    <row r="263" spans="1:39" hidden="1">
      <c r="B263" s="250">
        <v>210675</v>
      </c>
      <c r="C263" s="250">
        <v>92113</v>
      </c>
      <c r="D263" s="250">
        <v>143589</v>
      </c>
      <c r="E263" s="250" t="e">
        <v>#N/A</v>
      </c>
      <c r="F263" s="250" t="s">
        <v>1894</v>
      </c>
      <c r="G263" s="250" t="s">
        <v>2585</v>
      </c>
      <c r="H263" s="250" t="s">
        <v>2588</v>
      </c>
      <c r="I263" s="250" t="s">
        <v>1215</v>
      </c>
      <c r="J263" s="250"/>
      <c r="L263" s="436"/>
      <c r="M263" s="415">
        <v>44927</v>
      </c>
      <c r="N263" s="415">
        <v>44754</v>
      </c>
      <c r="O263" s="430" t="s">
        <v>1897</v>
      </c>
      <c r="P263" s="416">
        <v>342000</v>
      </c>
      <c r="Q263" s="431">
        <v>2022</v>
      </c>
      <c r="R263" s="416">
        <v>342000</v>
      </c>
      <c r="S263" s="416">
        <v>342000</v>
      </c>
      <c r="W263" s="430" t="s">
        <v>1688</v>
      </c>
      <c r="AB263" s="430" t="s">
        <v>2589</v>
      </c>
      <c r="AC263" s="250">
        <v>345</v>
      </c>
      <c r="AH263" s="250" t="s">
        <v>1840</v>
      </c>
      <c r="AI263" s="250" t="s">
        <v>1840</v>
      </c>
      <c r="AL263"/>
      <c r="AM263" s="460"/>
    </row>
    <row r="264" spans="1:39" hidden="1">
      <c r="B264" s="250">
        <v>210675</v>
      </c>
      <c r="C264" s="250">
        <v>92113</v>
      </c>
      <c r="D264" s="250">
        <v>143590</v>
      </c>
      <c r="E264" s="250" t="e">
        <v>#N/A</v>
      </c>
      <c r="F264" s="250" t="s">
        <v>1894</v>
      </c>
      <c r="G264" s="250" t="s">
        <v>2585</v>
      </c>
      <c r="H264" s="250" t="s">
        <v>2590</v>
      </c>
      <c r="I264" s="250" t="s">
        <v>1215</v>
      </c>
      <c r="J264" s="250"/>
      <c r="L264" s="436"/>
      <c r="M264" s="415">
        <v>44927</v>
      </c>
      <c r="N264" s="415">
        <v>44754</v>
      </c>
      <c r="O264" s="430" t="s">
        <v>1897</v>
      </c>
      <c r="P264" s="416">
        <v>342000</v>
      </c>
      <c r="Q264" s="431">
        <v>2022</v>
      </c>
      <c r="R264" s="416">
        <v>342000</v>
      </c>
      <c r="S264" s="416">
        <v>342000</v>
      </c>
      <c r="W264" s="430" t="s">
        <v>1688</v>
      </c>
      <c r="AB264" s="430" t="s">
        <v>2591</v>
      </c>
      <c r="AC264" s="250">
        <v>345</v>
      </c>
      <c r="AH264" s="250" t="s">
        <v>1840</v>
      </c>
      <c r="AI264" s="250" t="s">
        <v>1840</v>
      </c>
      <c r="AL264"/>
      <c r="AM264" s="460"/>
    </row>
    <row r="265" spans="1:39">
      <c r="A265" s="250" t="s">
        <v>482</v>
      </c>
      <c r="B265" s="250">
        <v>210627</v>
      </c>
      <c r="C265" s="250">
        <v>81717</v>
      </c>
      <c r="D265" s="250">
        <v>122796</v>
      </c>
      <c r="E265" s="250" t="s">
        <v>1755</v>
      </c>
      <c r="F265" s="250" t="s">
        <v>1219</v>
      </c>
      <c r="G265" s="430" t="s">
        <v>1681</v>
      </c>
      <c r="H265" s="465" t="s">
        <v>1682</v>
      </c>
      <c r="I265" s="430" t="s">
        <v>1354</v>
      </c>
      <c r="J265" s="443" t="s">
        <v>2783</v>
      </c>
      <c r="K265" s="415">
        <v>45046</v>
      </c>
      <c r="L265" s="458">
        <v>45443</v>
      </c>
      <c r="M265" s="415">
        <v>44562</v>
      </c>
      <c r="N265" s="415">
        <v>44505</v>
      </c>
      <c r="O265" s="430" t="s">
        <v>1676</v>
      </c>
      <c r="P265" s="416">
        <v>12210364</v>
      </c>
      <c r="Q265" s="431">
        <v>2021</v>
      </c>
      <c r="R265" s="416">
        <v>12828513.6775</v>
      </c>
      <c r="S265" s="416">
        <v>8370000</v>
      </c>
      <c r="T265" s="459">
        <v>6864531</v>
      </c>
      <c r="U265" s="416">
        <v>0</v>
      </c>
      <c r="W265" s="430" t="s">
        <v>1568</v>
      </c>
      <c r="X265" s="430">
        <v>511553</v>
      </c>
      <c r="Y265" s="430" t="s">
        <v>1683</v>
      </c>
      <c r="AB265" s="430" t="s">
        <v>2592</v>
      </c>
      <c r="AC265" s="437">
        <v>345</v>
      </c>
      <c r="AD265" s="437">
        <v>0.2</v>
      </c>
      <c r="AE265" s="437"/>
      <c r="AH265" s="250" t="s">
        <v>1564</v>
      </c>
      <c r="AK265" s="434" t="s">
        <v>2593</v>
      </c>
      <c r="AL265" t="s">
        <v>2806</v>
      </c>
      <c r="AM265" s="460"/>
    </row>
    <row r="266" spans="1:39" hidden="1">
      <c r="B266" s="250">
        <v>210637</v>
      </c>
      <c r="C266" s="250">
        <v>92140</v>
      </c>
      <c r="D266" s="250">
        <v>143663</v>
      </c>
      <c r="E266" s="250" t="e">
        <v>#N/A</v>
      </c>
      <c r="F266" s="250" t="s">
        <v>1869</v>
      </c>
      <c r="G266" s="250" t="s">
        <v>2595</v>
      </c>
      <c r="H266" s="250" t="s">
        <v>2596</v>
      </c>
      <c r="I266" s="250" t="s">
        <v>1215</v>
      </c>
      <c r="J266" s="250"/>
      <c r="K266" s="420"/>
      <c r="L266" s="436"/>
      <c r="M266" s="415">
        <v>45078</v>
      </c>
      <c r="N266" s="415">
        <v>44629</v>
      </c>
      <c r="O266" s="430" t="s">
        <v>1897</v>
      </c>
      <c r="P266" s="416">
        <v>236539</v>
      </c>
      <c r="Q266" s="431">
        <v>2022</v>
      </c>
      <c r="R266" s="416">
        <v>236539</v>
      </c>
      <c r="S266" s="416">
        <v>236539</v>
      </c>
      <c r="W266" s="430" t="s">
        <v>1591</v>
      </c>
      <c r="AB266" s="430" t="s">
        <v>2597</v>
      </c>
      <c r="AC266" s="250">
        <v>115</v>
      </c>
      <c r="AH266" s="250" t="s">
        <v>1840</v>
      </c>
      <c r="AI266" s="250" t="s">
        <v>1840</v>
      </c>
      <c r="AL266"/>
      <c r="AM266" s="460"/>
    </row>
    <row r="267" spans="1:39" hidden="1">
      <c r="B267" s="250">
        <v>210647</v>
      </c>
      <c r="C267" s="250">
        <v>92144</v>
      </c>
      <c r="D267" s="250">
        <v>143664</v>
      </c>
      <c r="E267" s="250" t="e">
        <v>#N/A</v>
      </c>
      <c r="F267" s="250" t="s">
        <v>2362</v>
      </c>
      <c r="G267" s="250" t="s">
        <v>2598</v>
      </c>
      <c r="H267" s="250" t="s">
        <v>2599</v>
      </c>
      <c r="I267" s="250" t="s">
        <v>1215</v>
      </c>
      <c r="J267" s="250"/>
      <c r="K267" s="420"/>
      <c r="L267" s="436"/>
      <c r="M267" s="415">
        <v>45078</v>
      </c>
      <c r="N267" s="415">
        <v>44629</v>
      </c>
      <c r="O267" s="430" t="s">
        <v>1897</v>
      </c>
      <c r="P267" s="416">
        <v>255075</v>
      </c>
      <c r="Q267" s="431">
        <v>2022</v>
      </c>
      <c r="R267" s="416">
        <v>255075</v>
      </c>
      <c r="S267" s="416">
        <v>255075</v>
      </c>
      <c r="W267" s="430" t="s">
        <v>1591</v>
      </c>
      <c r="AB267" s="430" t="s">
        <v>2600</v>
      </c>
      <c r="AC267" s="250">
        <v>161</v>
      </c>
      <c r="AH267" s="250" t="s">
        <v>1840</v>
      </c>
      <c r="AI267" s="250" t="s">
        <v>1840</v>
      </c>
      <c r="AL267"/>
      <c r="AM267" s="460"/>
    </row>
    <row r="268" spans="1:39" hidden="1">
      <c r="B268" s="250">
        <v>210647</v>
      </c>
      <c r="C268" s="250">
        <v>92144</v>
      </c>
      <c r="D268" s="250">
        <v>143665</v>
      </c>
      <c r="E268" s="250" t="e">
        <v>#N/A</v>
      </c>
      <c r="F268" s="250" t="s">
        <v>2362</v>
      </c>
      <c r="G268" s="250" t="s">
        <v>2598</v>
      </c>
      <c r="H268" s="250" t="s">
        <v>2601</v>
      </c>
      <c r="I268" s="250" t="s">
        <v>1215</v>
      </c>
      <c r="J268" s="250"/>
      <c r="K268" s="420"/>
      <c r="L268" s="436"/>
      <c r="M268" s="415">
        <v>45078</v>
      </c>
      <c r="N268" s="415">
        <v>44629</v>
      </c>
      <c r="O268" s="430" t="s">
        <v>1897</v>
      </c>
      <c r="P268" s="416">
        <v>255075</v>
      </c>
      <c r="Q268" s="431">
        <v>2022</v>
      </c>
      <c r="R268" s="416">
        <v>255075</v>
      </c>
      <c r="S268" s="416">
        <v>255075</v>
      </c>
      <c r="W268" s="430" t="s">
        <v>1591</v>
      </c>
      <c r="AB268" s="430" t="s">
        <v>2602</v>
      </c>
      <c r="AC268" s="250">
        <v>161</v>
      </c>
      <c r="AH268" s="250" t="s">
        <v>1840</v>
      </c>
      <c r="AI268" s="250" t="s">
        <v>1840</v>
      </c>
      <c r="AL268"/>
      <c r="AM268" s="460"/>
    </row>
    <row r="269" spans="1:39" hidden="1">
      <c r="B269" s="250">
        <v>210647</v>
      </c>
      <c r="C269" s="250">
        <v>92141</v>
      </c>
      <c r="D269" s="250">
        <v>143666</v>
      </c>
      <c r="E269" s="250" t="e">
        <v>#N/A</v>
      </c>
      <c r="F269" s="250" t="s">
        <v>2362</v>
      </c>
      <c r="G269" s="250" t="s">
        <v>2603</v>
      </c>
      <c r="H269" s="250" t="s">
        <v>2604</v>
      </c>
      <c r="I269" s="250" t="s">
        <v>1215</v>
      </c>
      <c r="J269" s="250"/>
      <c r="K269" s="420"/>
      <c r="L269" s="436"/>
      <c r="M269" s="415">
        <v>45078</v>
      </c>
      <c r="N269" s="415">
        <v>44629</v>
      </c>
      <c r="O269" s="430" t="s">
        <v>1897</v>
      </c>
      <c r="P269" s="416">
        <v>319002</v>
      </c>
      <c r="Q269" s="431">
        <v>2022</v>
      </c>
      <c r="R269" s="416">
        <v>319002</v>
      </c>
      <c r="S269" s="416">
        <v>319002</v>
      </c>
      <c r="W269" s="430" t="s">
        <v>1591</v>
      </c>
      <c r="AB269" s="430" t="s">
        <v>2605</v>
      </c>
      <c r="AC269" s="250">
        <v>161</v>
      </c>
      <c r="AH269" s="250" t="s">
        <v>1840</v>
      </c>
      <c r="AI269" s="250" t="s">
        <v>1840</v>
      </c>
      <c r="AL269"/>
      <c r="AM269" s="460"/>
    </row>
    <row r="270" spans="1:39" hidden="1">
      <c r="B270" s="250">
        <v>210640</v>
      </c>
      <c r="C270" s="250">
        <v>92142</v>
      </c>
      <c r="D270" s="250">
        <v>143667</v>
      </c>
      <c r="E270" s="250" t="e">
        <v>#N/A</v>
      </c>
      <c r="F270" s="250" t="s">
        <v>2536</v>
      </c>
      <c r="G270" s="250" t="s">
        <v>2606</v>
      </c>
      <c r="H270" s="250" t="s">
        <v>2607</v>
      </c>
      <c r="I270" s="250" t="s">
        <v>1215</v>
      </c>
      <c r="J270" s="250"/>
      <c r="K270" s="415">
        <v>45444</v>
      </c>
      <c r="L270" s="436"/>
      <c r="M270" s="415">
        <v>45078</v>
      </c>
      <c r="N270" s="415">
        <v>44631</v>
      </c>
      <c r="O270" s="430" t="s">
        <v>1897</v>
      </c>
      <c r="P270" s="416">
        <v>9989000</v>
      </c>
      <c r="Q270" s="431">
        <v>2022</v>
      </c>
      <c r="R270" s="416">
        <v>9989000</v>
      </c>
      <c r="S270" s="416">
        <v>9989000</v>
      </c>
      <c r="W270" s="430" t="s">
        <v>1568</v>
      </c>
      <c r="AB270" s="430" t="s">
        <v>2608</v>
      </c>
      <c r="AC270" s="250">
        <v>230</v>
      </c>
      <c r="AL270"/>
      <c r="AM270" s="460"/>
    </row>
    <row r="271" spans="1:39" hidden="1">
      <c r="B271" s="250">
        <v>210654</v>
      </c>
      <c r="C271" s="250">
        <v>92143</v>
      </c>
      <c r="D271" s="250">
        <v>143668</v>
      </c>
      <c r="E271" s="250" t="e">
        <v>#N/A</v>
      </c>
      <c r="F271" s="250" t="s">
        <v>2609</v>
      </c>
      <c r="G271" s="250" t="s">
        <v>2610</v>
      </c>
      <c r="H271" s="250" t="s">
        <v>2611</v>
      </c>
      <c r="I271" s="250" t="s">
        <v>1215</v>
      </c>
      <c r="J271" s="250"/>
      <c r="K271" s="415">
        <v>46174</v>
      </c>
      <c r="L271" s="436"/>
      <c r="M271" s="415">
        <v>46174</v>
      </c>
      <c r="N271" s="415">
        <v>44631</v>
      </c>
      <c r="O271" s="430" t="s">
        <v>1897</v>
      </c>
      <c r="P271" s="416">
        <v>10688750</v>
      </c>
      <c r="Q271" s="431">
        <v>2022</v>
      </c>
      <c r="R271" s="416">
        <v>10688750</v>
      </c>
      <c r="S271" s="416">
        <v>10688750</v>
      </c>
      <c r="W271" s="430" t="s">
        <v>1591</v>
      </c>
      <c r="AB271" s="430" t="s">
        <v>2612</v>
      </c>
      <c r="AC271" s="250">
        <v>161</v>
      </c>
      <c r="AH271" s="250" t="s">
        <v>1840</v>
      </c>
      <c r="AI271" s="250" t="s">
        <v>1840</v>
      </c>
      <c r="AL271"/>
      <c r="AM271" s="460"/>
    </row>
    <row r="272" spans="1:39" hidden="1">
      <c r="B272" s="250">
        <v>210654</v>
      </c>
      <c r="C272" s="250">
        <v>92143</v>
      </c>
      <c r="D272" s="250">
        <v>143669</v>
      </c>
      <c r="E272" s="250" t="e">
        <v>#N/A</v>
      </c>
      <c r="F272" s="250" t="s">
        <v>2609</v>
      </c>
      <c r="G272" s="250" t="s">
        <v>2610</v>
      </c>
      <c r="H272" s="250" t="s">
        <v>2613</v>
      </c>
      <c r="I272" s="250" t="s">
        <v>1215</v>
      </c>
      <c r="J272" s="250"/>
      <c r="K272" s="415">
        <v>46174</v>
      </c>
      <c r="L272" s="436"/>
      <c r="M272" s="415">
        <v>46174</v>
      </c>
      <c r="N272" s="415">
        <v>44631</v>
      </c>
      <c r="O272" s="430" t="s">
        <v>1897</v>
      </c>
      <c r="P272" s="416">
        <v>393232</v>
      </c>
      <c r="Q272" s="431">
        <v>2022</v>
      </c>
      <c r="R272" s="416">
        <v>393232</v>
      </c>
      <c r="S272" s="416">
        <v>393232</v>
      </c>
      <c r="W272" s="430" t="s">
        <v>1591</v>
      </c>
      <c r="AB272" s="430" t="s">
        <v>2614</v>
      </c>
      <c r="AC272" s="250">
        <v>161</v>
      </c>
      <c r="AH272" s="250" t="s">
        <v>1840</v>
      </c>
      <c r="AI272" s="250" t="s">
        <v>1840</v>
      </c>
      <c r="AL272"/>
      <c r="AM272" s="460"/>
    </row>
    <row r="273" spans="2:39" hidden="1">
      <c r="B273" s="250">
        <v>210654</v>
      </c>
      <c r="C273" s="250">
        <v>92143</v>
      </c>
      <c r="D273" s="250">
        <v>143670</v>
      </c>
      <c r="E273" s="250" t="e">
        <v>#N/A</v>
      </c>
      <c r="F273" s="250" t="s">
        <v>2609</v>
      </c>
      <c r="G273" s="250" t="s">
        <v>2610</v>
      </c>
      <c r="H273" s="250" t="s">
        <v>2615</v>
      </c>
      <c r="I273" s="250" t="s">
        <v>1215</v>
      </c>
      <c r="J273" s="250"/>
      <c r="K273" s="415">
        <v>46174</v>
      </c>
      <c r="L273" s="436"/>
      <c r="M273" s="415">
        <v>46174</v>
      </c>
      <c r="N273" s="415">
        <v>44631</v>
      </c>
      <c r="O273" s="430" t="s">
        <v>1897</v>
      </c>
      <c r="P273" s="416">
        <v>209518</v>
      </c>
      <c r="Q273" s="431">
        <v>2022</v>
      </c>
      <c r="R273" s="416">
        <v>209518</v>
      </c>
      <c r="S273" s="416">
        <v>209518</v>
      </c>
      <c r="W273" s="430" t="s">
        <v>1591</v>
      </c>
      <c r="AB273" s="430" t="s">
        <v>2616</v>
      </c>
      <c r="AC273" s="250">
        <v>161</v>
      </c>
      <c r="AH273" s="250" t="s">
        <v>1840</v>
      </c>
      <c r="AI273" s="250" t="s">
        <v>1840</v>
      </c>
      <c r="AL273"/>
      <c r="AM273" s="460"/>
    </row>
    <row r="274" spans="2:39" hidden="1">
      <c r="B274" s="250">
        <v>210619</v>
      </c>
      <c r="C274" s="250">
        <v>92180</v>
      </c>
      <c r="D274" s="250">
        <v>143705</v>
      </c>
      <c r="E274" s="250">
        <v>0</v>
      </c>
      <c r="F274" s="250" t="s">
        <v>1905</v>
      </c>
      <c r="G274" s="250" t="s">
        <v>2617</v>
      </c>
      <c r="H274" s="250" t="s">
        <v>2618</v>
      </c>
      <c r="I274" s="250" t="s">
        <v>1215</v>
      </c>
      <c r="J274" s="250"/>
      <c r="K274" s="415">
        <v>44713</v>
      </c>
      <c r="L274" s="436"/>
      <c r="M274" s="415">
        <v>44713</v>
      </c>
      <c r="N274" s="415">
        <v>44504</v>
      </c>
      <c r="O274" s="430" t="s">
        <v>2619</v>
      </c>
      <c r="P274" s="416">
        <v>11250834</v>
      </c>
      <c r="Q274" s="431">
        <v>2022</v>
      </c>
      <c r="R274" s="416">
        <v>11250834</v>
      </c>
      <c r="S274" s="416">
        <v>11250834</v>
      </c>
      <c r="U274" s="416">
        <v>0</v>
      </c>
      <c r="W274" s="430" t="s">
        <v>1688</v>
      </c>
      <c r="X274" s="430">
        <v>640248</v>
      </c>
      <c r="Y274" s="430" t="s">
        <v>2620</v>
      </c>
      <c r="Z274" s="430">
        <v>640383</v>
      </c>
      <c r="AA274" s="430" t="s">
        <v>2621</v>
      </c>
      <c r="AB274" s="430" t="s">
        <v>2622</v>
      </c>
      <c r="AD274" s="250">
        <v>10</v>
      </c>
      <c r="AH274" s="250" t="s">
        <v>1840</v>
      </c>
      <c r="AI274" s="250" t="s">
        <v>1840</v>
      </c>
      <c r="AL274"/>
      <c r="AM274" s="460"/>
    </row>
    <row r="275" spans="2:39" hidden="1">
      <c r="B275" s="250">
        <v>210675</v>
      </c>
      <c r="C275" s="250">
        <v>92168</v>
      </c>
      <c r="D275" s="250">
        <v>143714</v>
      </c>
      <c r="E275" s="250" t="e">
        <v>#N/A</v>
      </c>
      <c r="F275" s="250" t="s">
        <v>1894</v>
      </c>
      <c r="G275" s="250" t="s">
        <v>2623</v>
      </c>
      <c r="H275" s="250" t="s">
        <v>2624</v>
      </c>
      <c r="I275" s="250" t="s">
        <v>1215</v>
      </c>
      <c r="J275" s="250"/>
      <c r="L275" s="436"/>
      <c r="M275" s="415">
        <v>44927</v>
      </c>
      <c r="N275" s="415">
        <v>44754</v>
      </c>
      <c r="O275" s="430" t="s">
        <v>1897</v>
      </c>
      <c r="P275" s="416">
        <v>67411405</v>
      </c>
      <c r="Q275" s="431">
        <v>2022</v>
      </c>
      <c r="R275" s="416">
        <v>67411405</v>
      </c>
      <c r="S275" s="416">
        <v>67411405</v>
      </c>
      <c r="W275" s="430" t="s">
        <v>1688</v>
      </c>
      <c r="AB275" s="430" t="s">
        <v>2625</v>
      </c>
      <c r="AC275" s="250" t="s">
        <v>1920</v>
      </c>
      <c r="AH275" s="250" t="s">
        <v>1840</v>
      </c>
      <c r="AI275" s="250" t="s">
        <v>1840</v>
      </c>
      <c r="AL275"/>
      <c r="AM275" s="460"/>
    </row>
    <row r="276" spans="2:39" hidden="1">
      <c r="B276" s="250">
        <v>210656</v>
      </c>
      <c r="C276" s="250">
        <v>92190</v>
      </c>
      <c r="D276" s="250">
        <v>143806</v>
      </c>
      <c r="E276" s="250" t="e">
        <v>#N/A</v>
      </c>
      <c r="F276" s="250" t="s">
        <v>1866</v>
      </c>
      <c r="G276" s="250" t="s">
        <v>2626</v>
      </c>
      <c r="H276" s="250" t="s">
        <v>2627</v>
      </c>
      <c r="I276" s="250" t="s">
        <v>1215</v>
      </c>
      <c r="J276" s="250"/>
      <c r="K276" s="420"/>
      <c r="L276" s="436"/>
      <c r="M276" s="415">
        <v>45078</v>
      </c>
      <c r="N276" s="415">
        <v>44631</v>
      </c>
      <c r="O276" s="430" t="s">
        <v>1897</v>
      </c>
      <c r="P276" s="416">
        <v>1575000</v>
      </c>
      <c r="Q276" s="431">
        <v>2022</v>
      </c>
      <c r="R276" s="416">
        <v>1575000</v>
      </c>
      <c r="S276" s="416">
        <v>1575000</v>
      </c>
      <c r="U276" s="416">
        <v>0</v>
      </c>
      <c r="W276" s="430" t="s">
        <v>1591</v>
      </c>
      <c r="AB276" s="430" t="s">
        <v>2628</v>
      </c>
      <c r="AC276" s="250">
        <v>138</v>
      </c>
      <c r="AH276" s="250" t="s">
        <v>1840</v>
      </c>
      <c r="AI276" s="250" t="s">
        <v>1840</v>
      </c>
      <c r="AL276"/>
      <c r="AM276" s="460"/>
    </row>
    <row r="277" spans="2:39" hidden="1">
      <c r="B277" s="250">
        <v>210656</v>
      </c>
      <c r="C277" s="250">
        <v>92190</v>
      </c>
      <c r="D277" s="250">
        <v>143815</v>
      </c>
      <c r="E277" s="250" t="e">
        <v>#N/A</v>
      </c>
      <c r="F277" s="250" t="s">
        <v>1866</v>
      </c>
      <c r="G277" s="250" t="s">
        <v>2626</v>
      </c>
      <c r="H277" s="250" t="s">
        <v>2629</v>
      </c>
      <c r="I277" s="250" t="s">
        <v>1215</v>
      </c>
      <c r="J277" s="250"/>
      <c r="K277" s="420"/>
      <c r="L277" s="436"/>
      <c r="M277" s="415">
        <v>45078</v>
      </c>
      <c r="N277" s="415">
        <v>44631</v>
      </c>
      <c r="O277" s="430" t="s">
        <v>1897</v>
      </c>
      <c r="P277" s="416">
        <v>5000000</v>
      </c>
      <c r="Q277" s="431">
        <v>2022</v>
      </c>
      <c r="R277" s="416">
        <v>5000000</v>
      </c>
      <c r="S277" s="416">
        <v>5000000</v>
      </c>
      <c r="U277" s="416">
        <v>0</v>
      </c>
      <c r="W277" s="430" t="s">
        <v>1591</v>
      </c>
      <c r="AB277" s="430" t="s">
        <v>2630</v>
      </c>
      <c r="AC277" s="250">
        <v>69</v>
      </c>
      <c r="AH277" s="250" t="s">
        <v>1840</v>
      </c>
      <c r="AI277" s="250" t="s">
        <v>1840</v>
      </c>
      <c r="AL277"/>
      <c r="AM277" s="460"/>
    </row>
    <row r="278" spans="2:39" hidden="1">
      <c r="B278" s="250">
        <v>210656</v>
      </c>
      <c r="C278" s="250">
        <v>92190</v>
      </c>
      <c r="D278" s="250">
        <v>143816</v>
      </c>
      <c r="E278" s="250" t="e">
        <v>#N/A</v>
      </c>
      <c r="F278" s="250" t="s">
        <v>1866</v>
      </c>
      <c r="G278" s="250" t="s">
        <v>2626</v>
      </c>
      <c r="H278" s="250" t="s">
        <v>2631</v>
      </c>
      <c r="I278" s="250" t="s">
        <v>1215</v>
      </c>
      <c r="J278" s="250"/>
      <c r="K278" s="420"/>
      <c r="L278" s="436"/>
      <c r="M278" s="415">
        <v>45078</v>
      </c>
      <c r="N278" s="415">
        <v>44631</v>
      </c>
      <c r="O278" s="430" t="s">
        <v>1897</v>
      </c>
      <c r="P278" s="416">
        <v>8806000</v>
      </c>
      <c r="Q278" s="431">
        <v>2022</v>
      </c>
      <c r="R278" s="416">
        <v>8806000</v>
      </c>
      <c r="S278" s="416">
        <v>8806000</v>
      </c>
      <c r="U278" s="416">
        <v>0</v>
      </c>
      <c r="W278" s="430" t="s">
        <v>1591</v>
      </c>
      <c r="AB278" s="430" t="s">
        <v>2632</v>
      </c>
      <c r="AC278" s="250">
        <v>69</v>
      </c>
      <c r="AH278" s="250" t="s">
        <v>1840</v>
      </c>
      <c r="AI278" s="250" t="s">
        <v>1840</v>
      </c>
      <c r="AL278"/>
      <c r="AM278" s="460"/>
    </row>
    <row r="279" spans="2:39" hidden="1">
      <c r="B279" s="250">
        <v>210656</v>
      </c>
      <c r="C279" s="250">
        <v>92190</v>
      </c>
      <c r="D279" s="250">
        <v>143817</v>
      </c>
      <c r="E279" s="250" t="e">
        <v>#N/A</v>
      </c>
      <c r="F279" s="250" t="s">
        <v>1866</v>
      </c>
      <c r="G279" s="250" t="s">
        <v>2626</v>
      </c>
      <c r="H279" s="250" t="s">
        <v>2633</v>
      </c>
      <c r="I279" s="250" t="s">
        <v>1215</v>
      </c>
      <c r="J279" s="250"/>
      <c r="K279" s="420"/>
      <c r="L279" s="436"/>
      <c r="M279" s="415">
        <v>45078</v>
      </c>
      <c r="N279" s="415">
        <v>44631</v>
      </c>
      <c r="O279" s="430" t="s">
        <v>1897</v>
      </c>
      <c r="P279" s="416">
        <v>250000</v>
      </c>
      <c r="Q279" s="431">
        <v>2022</v>
      </c>
      <c r="R279" s="416">
        <v>250000</v>
      </c>
      <c r="S279" s="416">
        <v>250000</v>
      </c>
      <c r="U279" s="416">
        <v>0</v>
      </c>
      <c r="W279" s="430" t="s">
        <v>1591</v>
      </c>
      <c r="AB279" s="430" t="s">
        <v>2634</v>
      </c>
      <c r="AC279" s="250">
        <v>69</v>
      </c>
      <c r="AH279" s="250" t="s">
        <v>1840</v>
      </c>
      <c r="AI279" s="250" t="s">
        <v>1840</v>
      </c>
      <c r="AL279"/>
      <c r="AM279" s="460"/>
    </row>
    <row r="280" spans="2:39" hidden="1">
      <c r="B280" s="250">
        <v>210641</v>
      </c>
      <c r="C280" s="250">
        <v>92213</v>
      </c>
      <c r="D280" s="250">
        <v>143980</v>
      </c>
      <c r="E280" s="250" t="e">
        <v>#N/A</v>
      </c>
      <c r="F280" s="250" t="s">
        <v>2635</v>
      </c>
      <c r="G280" s="250" t="s">
        <v>2636</v>
      </c>
      <c r="H280" s="250" t="s">
        <v>2637</v>
      </c>
      <c r="I280" s="250" t="s">
        <v>1215</v>
      </c>
      <c r="J280" s="250"/>
      <c r="K280" s="415">
        <v>45230</v>
      </c>
      <c r="L280" s="436"/>
      <c r="M280" s="415">
        <v>45078</v>
      </c>
      <c r="N280" s="415">
        <v>44631</v>
      </c>
      <c r="O280" s="430" t="s">
        <v>1897</v>
      </c>
      <c r="S280" s="416">
        <v>277500</v>
      </c>
      <c r="W280" s="430" t="s">
        <v>1688</v>
      </c>
      <c r="AB280" s="430" t="s">
        <v>2638</v>
      </c>
      <c r="AC280" s="250" t="s">
        <v>1920</v>
      </c>
      <c r="AL280"/>
      <c r="AM280" s="460"/>
    </row>
    <row r="281" spans="2:39" hidden="1">
      <c r="B281" s="250">
        <v>210663</v>
      </c>
      <c r="C281" s="250">
        <v>92178</v>
      </c>
      <c r="D281" s="250">
        <v>144148</v>
      </c>
      <c r="E281" s="250" t="e">
        <v>#N/A</v>
      </c>
      <c r="F281" s="250" t="s">
        <v>2431</v>
      </c>
      <c r="G281" s="250" t="s">
        <v>2639</v>
      </c>
      <c r="H281" s="250" t="s">
        <v>2640</v>
      </c>
      <c r="I281" s="250" t="s">
        <v>1215</v>
      </c>
      <c r="J281" s="250"/>
      <c r="K281" s="415">
        <v>45474</v>
      </c>
      <c r="L281" s="436"/>
      <c r="M281" s="415">
        <v>44927</v>
      </c>
      <c r="N281" s="415">
        <v>44754</v>
      </c>
      <c r="O281" s="430" t="s">
        <v>1897</v>
      </c>
      <c r="P281" s="416">
        <v>22213115</v>
      </c>
      <c r="Q281" s="431">
        <v>2022</v>
      </c>
      <c r="R281" s="416">
        <v>22213115</v>
      </c>
      <c r="S281" s="416">
        <v>22213115</v>
      </c>
      <c r="U281" s="416">
        <v>0</v>
      </c>
      <c r="W281" s="430" t="s">
        <v>1688</v>
      </c>
      <c r="AB281" s="430" t="s">
        <v>2641</v>
      </c>
      <c r="AH281" s="250" t="s">
        <v>1840</v>
      </c>
      <c r="AI281" s="250" t="s">
        <v>1840</v>
      </c>
      <c r="AL281"/>
      <c r="AM281" s="460"/>
    </row>
    <row r="282" spans="2:39" hidden="1">
      <c r="B282" s="250">
        <v>210663</v>
      </c>
      <c r="C282" s="250">
        <v>92211</v>
      </c>
      <c r="D282" s="250">
        <v>144163</v>
      </c>
      <c r="E282" s="250" t="e">
        <v>#N/A</v>
      </c>
      <c r="F282" s="250" t="s">
        <v>2431</v>
      </c>
      <c r="G282" s="250" t="s">
        <v>2642</v>
      </c>
      <c r="H282" s="250" t="s">
        <v>2643</v>
      </c>
      <c r="I282" s="250" t="s">
        <v>1215</v>
      </c>
      <c r="J282" s="250"/>
      <c r="K282" s="415">
        <v>45474</v>
      </c>
      <c r="L282" s="436"/>
      <c r="M282" s="415">
        <v>44927</v>
      </c>
      <c r="N282" s="415">
        <v>44754</v>
      </c>
      <c r="O282" s="430" t="s">
        <v>1897</v>
      </c>
      <c r="P282" s="416">
        <v>613746</v>
      </c>
      <c r="Q282" s="431">
        <v>2022</v>
      </c>
      <c r="R282" s="416">
        <v>613746</v>
      </c>
      <c r="S282" s="416">
        <v>613746</v>
      </c>
      <c r="W282" s="430" t="s">
        <v>1688</v>
      </c>
      <c r="AB282" s="430" t="s">
        <v>2644</v>
      </c>
      <c r="AH282" s="250" t="s">
        <v>1840</v>
      </c>
      <c r="AI282" s="250" t="s">
        <v>1840</v>
      </c>
      <c r="AL282"/>
      <c r="AM282" s="460"/>
    </row>
    <row r="283" spans="2:39" hidden="1">
      <c r="B283" s="250">
        <v>210675</v>
      </c>
      <c r="C283" s="250">
        <v>92211</v>
      </c>
      <c r="D283" s="250">
        <v>144171</v>
      </c>
      <c r="E283" s="250" t="e">
        <v>#N/A</v>
      </c>
      <c r="F283" s="250" t="s">
        <v>1894</v>
      </c>
      <c r="G283" s="250" t="s">
        <v>2642</v>
      </c>
      <c r="H283" s="250" t="s">
        <v>2645</v>
      </c>
      <c r="I283" s="250" t="s">
        <v>1215</v>
      </c>
      <c r="J283" s="250"/>
      <c r="L283" s="436"/>
      <c r="M283" s="415">
        <v>44927</v>
      </c>
      <c r="N283" s="415">
        <v>44754</v>
      </c>
      <c r="O283" s="430" t="s">
        <v>1897</v>
      </c>
      <c r="P283" s="416">
        <v>17766381</v>
      </c>
      <c r="Q283" s="431">
        <v>2022</v>
      </c>
      <c r="R283" s="416">
        <v>17766381</v>
      </c>
      <c r="S283" s="416">
        <v>17766381</v>
      </c>
      <c r="W283" s="430" t="s">
        <v>1688</v>
      </c>
      <c r="AB283" s="430" t="s">
        <v>2646</v>
      </c>
      <c r="AH283" s="250" t="s">
        <v>1840</v>
      </c>
      <c r="AI283" s="250" t="s">
        <v>1840</v>
      </c>
      <c r="AL283"/>
      <c r="AM283" s="460"/>
    </row>
    <row r="284" spans="2:39" hidden="1">
      <c r="B284" s="250">
        <v>210657</v>
      </c>
      <c r="C284" s="250">
        <v>92190</v>
      </c>
      <c r="D284" s="250">
        <v>144173</v>
      </c>
      <c r="E284" s="250" t="e">
        <v>#N/A</v>
      </c>
      <c r="F284" s="250" t="s">
        <v>1834</v>
      </c>
      <c r="G284" s="250" t="s">
        <v>2626</v>
      </c>
      <c r="H284" s="250" t="s">
        <v>2647</v>
      </c>
      <c r="I284" s="250" t="s">
        <v>1215</v>
      </c>
      <c r="J284" s="250"/>
      <c r="K284" s="415">
        <v>45078</v>
      </c>
      <c r="L284" s="436"/>
      <c r="M284" s="415">
        <v>45078</v>
      </c>
      <c r="N284" s="415">
        <v>44631</v>
      </c>
      <c r="O284" s="430" t="s">
        <v>1897</v>
      </c>
      <c r="P284" s="416">
        <v>736000</v>
      </c>
      <c r="Q284" s="431">
        <v>2022</v>
      </c>
      <c r="R284" s="416">
        <v>736000</v>
      </c>
      <c r="S284" s="416">
        <v>736000</v>
      </c>
      <c r="U284" s="416">
        <v>0</v>
      </c>
      <c r="W284" s="430" t="s">
        <v>1591</v>
      </c>
      <c r="AB284" s="430" t="s">
        <v>2648</v>
      </c>
      <c r="AH284" s="250" t="s">
        <v>1840</v>
      </c>
      <c r="AI284" s="250" t="s">
        <v>1840</v>
      </c>
      <c r="AL284"/>
      <c r="AM284" s="460"/>
    </row>
    <row r="285" spans="2:39" hidden="1">
      <c r="B285" s="250">
        <v>210663</v>
      </c>
      <c r="C285" s="250">
        <v>92211</v>
      </c>
      <c r="D285" s="250">
        <v>144177</v>
      </c>
      <c r="E285" s="250" t="e">
        <v>#N/A</v>
      </c>
      <c r="F285" s="250" t="s">
        <v>2431</v>
      </c>
      <c r="G285" s="250" t="s">
        <v>2642</v>
      </c>
      <c r="H285" s="250" t="s">
        <v>2649</v>
      </c>
      <c r="I285" s="250" t="s">
        <v>1215</v>
      </c>
      <c r="J285" s="250"/>
      <c r="K285" s="415">
        <v>45474</v>
      </c>
      <c r="L285" s="436"/>
      <c r="M285" s="415">
        <v>44927</v>
      </c>
      <c r="N285" s="415">
        <v>44754</v>
      </c>
      <c r="O285" s="430" t="s">
        <v>1897</v>
      </c>
      <c r="P285" s="416">
        <v>3800000</v>
      </c>
      <c r="Q285" s="431">
        <v>2022</v>
      </c>
      <c r="R285" s="416">
        <v>3800000</v>
      </c>
      <c r="S285" s="416">
        <v>6490000</v>
      </c>
      <c r="U285" s="416">
        <v>0</v>
      </c>
      <c r="W285" s="430" t="s">
        <v>1688</v>
      </c>
      <c r="AB285" s="430" t="s">
        <v>2650</v>
      </c>
      <c r="AH285" s="250" t="s">
        <v>1840</v>
      </c>
      <c r="AI285" s="250" t="s">
        <v>1840</v>
      </c>
      <c r="AL285"/>
      <c r="AM285" s="460"/>
    </row>
    <row r="286" spans="2:39" hidden="1">
      <c r="B286" s="250">
        <v>210663</v>
      </c>
      <c r="C286" s="250">
        <v>92211</v>
      </c>
      <c r="D286" s="250">
        <v>144178</v>
      </c>
      <c r="E286" s="250" t="e">
        <v>#N/A</v>
      </c>
      <c r="F286" s="250" t="s">
        <v>2431</v>
      </c>
      <c r="G286" s="250" t="s">
        <v>2642</v>
      </c>
      <c r="H286" s="250" t="s">
        <v>2651</v>
      </c>
      <c r="I286" s="250" t="s">
        <v>1215</v>
      </c>
      <c r="J286" s="250"/>
      <c r="K286" s="415">
        <v>45474</v>
      </c>
      <c r="L286" s="436"/>
      <c r="M286" s="415">
        <v>44927</v>
      </c>
      <c r="N286" s="415">
        <v>44754</v>
      </c>
      <c r="O286" s="430" t="s">
        <v>1897</v>
      </c>
      <c r="P286" s="416">
        <v>596597</v>
      </c>
      <c r="Q286" s="431">
        <v>2022</v>
      </c>
      <c r="R286" s="416">
        <v>596597</v>
      </c>
      <c r="S286" s="416">
        <v>596597</v>
      </c>
      <c r="U286" s="416">
        <v>0</v>
      </c>
      <c r="W286" s="430" t="s">
        <v>1688</v>
      </c>
      <c r="AB286" s="430" t="s">
        <v>2652</v>
      </c>
      <c r="AH286" s="250" t="s">
        <v>1840</v>
      </c>
      <c r="AI286" s="250" t="s">
        <v>1840</v>
      </c>
      <c r="AL286"/>
      <c r="AM286" s="460"/>
    </row>
    <row r="287" spans="2:39" hidden="1">
      <c r="B287" s="250">
        <v>210675</v>
      </c>
      <c r="C287" s="250">
        <v>92211</v>
      </c>
      <c r="D287" s="250">
        <v>144198</v>
      </c>
      <c r="E287" s="250" t="e">
        <v>#N/A</v>
      </c>
      <c r="F287" s="250" t="s">
        <v>1894</v>
      </c>
      <c r="G287" s="250" t="s">
        <v>2642</v>
      </c>
      <c r="H287" s="250" t="s">
        <v>2653</v>
      </c>
      <c r="I287" s="250" t="s">
        <v>1215</v>
      </c>
      <c r="J287" s="250"/>
      <c r="L287" s="436"/>
      <c r="M287" s="415">
        <v>44927</v>
      </c>
      <c r="N287" s="415">
        <v>44754</v>
      </c>
      <c r="O287" s="430" t="s">
        <v>1897</v>
      </c>
      <c r="P287" s="416">
        <v>5904650</v>
      </c>
      <c r="Q287" s="431">
        <v>2022</v>
      </c>
      <c r="R287" s="416">
        <v>5904650</v>
      </c>
      <c r="S287" s="416">
        <v>5904650</v>
      </c>
      <c r="W287" s="430" t="s">
        <v>1688</v>
      </c>
      <c r="AB287" s="430" t="s">
        <v>2654</v>
      </c>
      <c r="AH287" s="250" t="s">
        <v>1840</v>
      </c>
      <c r="AI287" s="250" t="s">
        <v>1840</v>
      </c>
      <c r="AL287"/>
      <c r="AM287" s="460"/>
    </row>
    <row r="288" spans="2:39" hidden="1">
      <c r="B288" s="250">
        <v>210663</v>
      </c>
      <c r="C288" s="250">
        <v>92211</v>
      </c>
      <c r="D288" s="250">
        <v>144199</v>
      </c>
      <c r="E288" s="250" t="e">
        <v>#N/A</v>
      </c>
      <c r="F288" s="250" t="s">
        <v>2431</v>
      </c>
      <c r="G288" s="250" t="s">
        <v>2642</v>
      </c>
      <c r="H288" s="250" t="s">
        <v>2655</v>
      </c>
      <c r="I288" s="250" t="s">
        <v>1215</v>
      </c>
      <c r="J288" s="250"/>
      <c r="L288" s="436"/>
      <c r="M288" s="415">
        <v>44927</v>
      </c>
      <c r="N288" s="415">
        <v>44754</v>
      </c>
      <c r="O288" s="430" t="s">
        <v>1897</v>
      </c>
      <c r="P288" s="416">
        <v>2511246</v>
      </c>
      <c r="Q288" s="431">
        <v>2022</v>
      </c>
      <c r="R288" s="416">
        <v>2511246</v>
      </c>
      <c r="S288" s="416">
        <v>2511246</v>
      </c>
      <c r="W288" s="430" t="s">
        <v>1688</v>
      </c>
      <c r="AB288" s="430" t="s">
        <v>2656</v>
      </c>
      <c r="AH288" s="250" t="s">
        <v>1840</v>
      </c>
      <c r="AI288" s="250" t="s">
        <v>1840</v>
      </c>
      <c r="AL288"/>
      <c r="AM288" s="460"/>
    </row>
    <row r="289" spans="2:39" hidden="1">
      <c r="B289" s="250">
        <v>210663</v>
      </c>
      <c r="C289" s="250">
        <v>92178</v>
      </c>
      <c r="D289" s="250">
        <v>144202</v>
      </c>
      <c r="E289" s="250" t="e">
        <v>#N/A</v>
      </c>
      <c r="F289" s="250" t="s">
        <v>2431</v>
      </c>
      <c r="G289" s="250" t="s">
        <v>2639</v>
      </c>
      <c r="H289" s="250" t="s">
        <v>2657</v>
      </c>
      <c r="I289" s="250" t="s">
        <v>1215</v>
      </c>
      <c r="J289" s="250"/>
      <c r="K289" s="415">
        <v>48183</v>
      </c>
      <c r="L289" s="436"/>
      <c r="M289" s="415">
        <v>44927</v>
      </c>
      <c r="N289" s="415">
        <v>44754</v>
      </c>
      <c r="O289" s="430" t="s">
        <v>1897</v>
      </c>
      <c r="P289" s="416">
        <v>1087789</v>
      </c>
      <c r="Q289" s="431">
        <v>2022</v>
      </c>
      <c r="R289" s="416">
        <v>1087789</v>
      </c>
      <c r="S289" s="416">
        <v>1087789</v>
      </c>
      <c r="U289" s="416">
        <v>0</v>
      </c>
      <c r="W289" s="430" t="s">
        <v>1688</v>
      </c>
      <c r="AB289" s="430" t="s">
        <v>2658</v>
      </c>
      <c r="AC289" s="250" t="s">
        <v>1920</v>
      </c>
      <c r="AH289" s="250" t="s">
        <v>1840</v>
      </c>
      <c r="AI289" s="250" t="s">
        <v>1840</v>
      </c>
      <c r="AL289"/>
      <c r="AM289" s="460"/>
    </row>
    <row r="290" spans="2:39" hidden="1">
      <c r="B290" s="250">
        <v>210659</v>
      </c>
      <c r="C290" s="250">
        <v>92237</v>
      </c>
      <c r="D290" s="250">
        <v>144206</v>
      </c>
      <c r="E290" s="250">
        <v>0</v>
      </c>
      <c r="F290" s="250" t="s">
        <v>2027</v>
      </c>
      <c r="G290" s="250" t="s">
        <v>2659</v>
      </c>
      <c r="H290" s="250" t="s">
        <v>2660</v>
      </c>
      <c r="I290" s="250" t="s">
        <v>1215</v>
      </c>
      <c r="J290" s="250"/>
      <c r="L290" s="436"/>
      <c r="M290" s="415">
        <v>44713</v>
      </c>
      <c r="N290" s="415">
        <v>44628</v>
      </c>
      <c r="O290" s="430" t="s">
        <v>2661</v>
      </c>
      <c r="P290" s="416">
        <v>9225928</v>
      </c>
      <c r="Q290" s="431">
        <v>2022</v>
      </c>
      <c r="R290" s="416">
        <v>9225928</v>
      </c>
      <c r="S290" s="416">
        <v>9225928</v>
      </c>
      <c r="W290" s="430" t="s">
        <v>1688</v>
      </c>
      <c r="AB290" s="430" t="s">
        <v>2662</v>
      </c>
      <c r="AL290"/>
      <c r="AM290" s="460"/>
    </row>
    <row r="291" spans="2:39" hidden="1">
      <c r="B291" s="250">
        <v>210659</v>
      </c>
      <c r="C291" s="250">
        <v>92237</v>
      </c>
      <c r="D291" s="250">
        <v>144207</v>
      </c>
      <c r="E291" s="250">
        <v>0</v>
      </c>
      <c r="F291" s="250" t="s">
        <v>2027</v>
      </c>
      <c r="G291" s="250" t="s">
        <v>2659</v>
      </c>
      <c r="H291" s="250" t="s">
        <v>2663</v>
      </c>
      <c r="I291" s="250" t="s">
        <v>1215</v>
      </c>
      <c r="J291" s="250"/>
      <c r="L291" s="436"/>
      <c r="M291" s="415">
        <v>44713</v>
      </c>
      <c r="N291" s="415">
        <v>44628</v>
      </c>
      <c r="O291" s="430" t="s">
        <v>2661</v>
      </c>
      <c r="P291" s="416">
        <v>8909901</v>
      </c>
      <c r="Q291" s="431">
        <v>2022</v>
      </c>
      <c r="R291" s="416">
        <v>8909901</v>
      </c>
      <c r="S291" s="416">
        <v>8909901</v>
      </c>
      <c r="W291" s="430" t="s">
        <v>1688</v>
      </c>
      <c r="AB291" s="430" t="s">
        <v>2664</v>
      </c>
      <c r="AL291"/>
      <c r="AM291" s="460"/>
    </row>
    <row r="292" spans="2:39" hidden="1">
      <c r="B292" s="250">
        <v>210659</v>
      </c>
      <c r="C292" s="250">
        <v>92237</v>
      </c>
      <c r="D292" s="250">
        <v>144208</v>
      </c>
      <c r="E292" s="250">
        <v>0</v>
      </c>
      <c r="F292" s="250" t="s">
        <v>2027</v>
      </c>
      <c r="G292" s="250" t="s">
        <v>2659</v>
      </c>
      <c r="H292" s="250" t="s">
        <v>2665</v>
      </c>
      <c r="I292" s="250" t="s">
        <v>1215</v>
      </c>
      <c r="J292" s="250"/>
      <c r="L292" s="436"/>
      <c r="M292" s="415">
        <v>44713</v>
      </c>
      <c r="N292" s="415">
        <v>44628</v>
      </c>
      <c r="O292" s="430" t="s">
        <v>2661</v>
      </c>
      <c r="P292" s="416">
        <v>2678226</v>
      </c>
      <c r="Q292" s="431">
        <v>2022</v>
      </c>
      <c r="R292" s="416">
        <v>2678226</v>
      </c>
      <c r="S292" s="416">
        <v>2678226</v>
      </c>
      <c r="W292" s="430" t="s">
        <v>1688</v>
      </c>
      <c r="AB292" s="430" t="s">
        <v>2666</v>
      </c>
      <c r="AL292"/>
      <c r="AM292" s="460"/>
    </row>
    <row r="293" spans="2:39" hidden="1">
      <c r="B293" s="250">
        <v>210663</v>
      </c>
      <c r="C293" s="250">
        <v>92168</v>
      </c>
      <c r="D293" s="250">
        <v>144226</v>
      </c>
      <c r="E293" s="250" t="e">
        <v>#N/A</v>
      </c>
      <c r="F293" s="250" t="s">
        <v>2431</v>
      </c>
      <c r="G293" s="250" t="s">
        <v>2623</v>
      </c>
      <c r="H293" s="250" t="s">
        <v>2667</v>
      </c>
      <c r="I293" s="250" t="s">
        <v>1215</v>
      </c>
      <c r="J293" s="250"/>
      <c r="L293" s="436"/>
      <c r="M293" s="415">
        <v>44927</v>
      </c>
      <c r="N293" s="415">
        <v>44754</v>
      </c>
      <c r="O293" s="430" t="s">
        <v>1897</v>
      </c>
      <c r="P293" s="416">
        <v>4702500</v>
      </c>
      <c r="Q293" s="431">
        <v>2022</v>
      </c>
      <c r="R293" s="416">
        <v>4702500</v>
      </c>
      <c r="S293" s="416">
        <v>4702500</v>
      </c>
      <c r="W293" s="430" t="s">
        <v>1688</v>
      </c>
      <c r="AB293" s="430" t="s">
        <v>2668</v>
      </c>
      <c r="AL293"/>
      <c r="AM293" s="460"/>
    </row>
    <row r="294" spans="2:39" hidden="1">
      <c r="B294" s="250">
        <v>210675</v>
      </c>
      <c r="C294" s="250">
        <v>92168</v>
      </c>
      <c r="D294" s="250">
        <v>144227</v>
      </c>
      <c r="E294" s="250" t="e">
        <v>#N/A</v>
      </c>
      <c r="F294" s="250" t="s">
        <v>1894</v>
      </c>
      <c r="G294" s="250" t="s">
        <v>2623</v>
      </c>
      <c r="H294" s="250" t="s">
        <v>2669</v>
      </c>
      <c r="I294" s="250" t="s">
        <v>1215</v>
      </c>
      <c r="J294" s="250"/>
      <c r="L294" s="436"/>
      <c r="M294" s="415">
        <v>44927</v>
      </c>
      <c r="N294" s="415">
        <v>44754</v>
      </c>
      <c r="O294" s="430" t="s">
        <v>1897</v>
      </c>
      <c r="P294" s="416">
        <v>4675697</v>
      </c>
      <c r="Q294" s="431">
        <v>2022</v>
      </c>
      <c r="R294" s="416">
        <v>4675697</v>
      </c>
      <c r="S294" s="416">
        <v>4675697</v>
      </c>
      <c r="W294" s="430" t="s">
        <v>1688</v>
      </c>
      <c r="AB294" s="430" t="s">
        <v>2670</v>
      </c>
      <c r="AH294" s="250" t="s">
        <v>1840</v>
      </c>
      <c r="AI294" s="250" t="s">
        <v>1840</v>
      </c>
      <c r="AL294"/>
      <c r="AM294" s="460"/>
    </row>
    <row r="295" spans="2:39" hidden="1">
      <c r="B295" s="250">
        <v>210675</v>
      </c>
      <c r="C295" s="250">
        <v>92168</v>
      </c>
      <c r="D295" s="250">
        <v>144230</v>
      </c>
      <c r="E295" s="250" t="e">
        <v>#N/A</v>
      </c>
      <c r="F295" s="250" t="s">
        <v>1894</v>
      </c>
      <c r="G295" s="250" t="s">
        <v>2623</v>
      </c>
      <c r="H295" s="250" t="s">
        <v>2671</v>
      </c>
      <c r="I295" s="250" t="s">
        <v>1215</v>
      </c>
      <c r="J295" s="250"/>
      <c r="L295" s="436"/>
      <c r="M295" s="415">
        <v>44927</v>
      </c>
      <c r="N295" s="415">
        <v>44754</v>
      </c>
      <c r="O295" s="430" t="s">
        <v>1897</v>
      </c>
      <c r="P295" s="416">
        <v>18822018</v>
      </c>
      <c r="Q295" s="431">
        <v>2022</v>
      </c>
      <c r="R295" s="416">
        <v>18822018</v>
      </c>
      <c r="S295" s="416">
        <v>18822018</v>
      </c>
      <c r="W295" s="430" t="s">
        <v>1688</v>
      </c>
      <c r="AB295" s="430" t="s">
        <v>2672</v>
      </c>
      <c r="AH295" s="250" t="s">
        <v>1840</v>
      </c>
      <c r="AI295" s="250" t="s">
        <v>1840</v>
      </c>
      <c r="AL295"/>
      <c r="AM295" s="460"/>
    </row>
    <row r="296" spans="2:39" hidden="1">
      <c r="B296" s="250">
        <v>210675</v>
      </c>
      <c r="C296" s="250">
        <v>92168</v>
      </c>
      <c r="D296" s="250">
        <v>144231</v>
      </c>
      <c r="E296" s="250" t="e">
        <v>#N/A</v>
      </c>
      <c r="F296" s="250" t="s">
        <v>1894</v>
      </c>
      <c r="G296" s="250" t="s">
        <v>2623</v>
      </c>
      <c r="H296" s="250" t="s">
        <v>2673</v>
      </c>
      <c r="I296" s="250" t="s">
        <v>1215</v>
      </c>
      <c r="J296" s="250"/>
      <c r="L296" s="436"/>
      <c r="M296" s="415">
        <v>44927</v>
      </c>
      <c r="N296" s="415">
        <v>44754</v>
      </c>
      <c r="O296" s="430" t="s">
        <v>1897</v>
      </c>
      <c r="P296" s="416">
        <v>385021</v>
      </c>
      <c r="Q296" s="431">
        <v>2022</v>
      </c>
      <c r="R296" s="416">
        <v>385021</v>
      </c>
      <c r="S296" s="416">
        <v>385021</v>
      </c>
      <c r="W296" s="430" t="s">
        <v>1688</v>
      </c>
      <c r="AB296" s="430" t="s">
        <v>2674</v>
      </c>
      <c r="AH296" s="250" t="s">
        <v>1840</v>
      </c>
      <c r="AI296" s="250" t="s">
        <v>1840</v>
      </c>
      <c r="AL296"/>
      <c r="AM296" s="460"/>
    </row>
    <row r="297" spans="2:39" hidden="1">
      <c r="B297" s="250">
        <v>210675</v>
      </c>
      <c r="C297" s="250">
        <v>92168</v>
      </c>
      <c r="D297" s="250">
        <v>144233</v>
      </c>
      <c r="E297" s="250" t="e">
        <v>#N/A</v>
      </c>
      <c r="F297" s="250" t="s">
        <v>1894</v>
      </c>
      <c r="G297" s="250" t="s">
        <v>2623</v>
      </c>
      <c r="H297" s="250" t="s">
        <v>2675</v>
      </c>
      <c r="I297" s="250" t="s">
        <v>1215</v>
      </c>
      <c r="J297" s="250"/>
      <c r="L297" s="436"/>
      <c r="M297" s="415">
        <v>44927</v>
      </c>
      <c r="N297" s="415">
        <v>44754</v>
      </c>
      <c r="O297" s="430" t="s">
        <v>1897</v>
      </c>
      <c r="P297" s="416">
        <v>5315254</v>
      </c>
      <c r="Q297" s="431">
        <v>2022</v>
      </c>
      <c r="R297" s="416">
        <v>5315254</v>
      </c>
      <c r="S297" s="416">
        <v>5315254</v>
      </c>
      <c r="W297" s="430" t="s">
        <v>1688</v>
      </c>
      <c r="AB297" s="430" t="s">
        <v>2676</v>
      </c>
      <c r="AC297" s="250" t="s">
        <v>2144</v>
      </c>
      <c r="AH297" s="250" t="s">
        <v>1840</v>
      </c>
      <c r="AI297" s="250" t="s">
        <v>1840</v>
      </c>
      <c r="AL297"/>
      <c r="AM297" s="460"/>
    </row>
    <row r="298" spans="2:39" hidden="1">
      <c r="B298" s="250">
        <v>210675</v>
      </c>
      <c r="C298" s="250">
        <v>92168</v>
      </c>
      <c r="D298" s="250">
        <v>144235</v>
      </c>
      <c r="E298" s="250" t="e">
        <v>#N/A</v>
      </c>
      <c r="F298" s="250" t="s">
        <v>1894</v>
      </c>
      <c r="G298" s="250" t="s">
        <v>2623</v>
      </c>
      <c r="H298" s="250" t="s">
        <v>2677</v>
      </c>
      <c r="I298" s="250" t="s">
        <v>1215</v>
      </c>
      <c r="J298" s="250"/>
      <c r="L298" s="436"/>
      <c r="M298" s="415">
        <v>44927</v>
      </c>
      <c r="N298" s="415">
        <v>44754</v>
      </c>
      <c r="O298" s="430" t="s">
        <v>1897</v>
      </c>
      <c r="P298" s="416">
        <v>5315254</v>
      </c>
      <c r="Q298" s="431">
        <v>2022</v>
      </c>
      <c r="R298" s="416">
        <v>5315254</v>
      </c>
      <c r="S298" s="416">
        <v>5315254</v>
      </c>
      <c r="W298" s="430" t="s">
        <v>1688</v>
      </c>
      <c r="AB298" s="430" t="s">
        <v>2678</v>
      </c>
      <c r="AC298" s="250" t="s">
        <v>2144</v>
      </c>
      <c r="AH298" s="250" t="s">
        <v>1840</v>
      </c>
      <c r="AI298" s="250" t="s">
        <v>1840</v>
      </c>
      <c r="AL298"/>
      <c r="AM298" s="460"/>
    </row>
    <row r="299" spans="2:39" hidden="1">
      <c r="B299" s="250">
        <v>210675</v>
      </c>
      <c r="C299" s="250">
        <v>92168</v>
      </c>
      <c r="D299" s="250">
        <v>144236</v>
      </c>
      <c r="E299" s="250" t="e">
        <v>#N/A</v>
      </c>
      <c r="F299" s="250" t="s">
        <v>1894</v>
      </c>
      <c r="G299" s="250" t="s">
        <v>2623</v>
      </c>
      <c r="H299" s="250" t="s">
        <v>2679</v>
      </c>
      <c r="I299" s="250" t="s">
        <v>1215</v>
      </c>
      <c r="J299" s="250"/>
      <c r="L299" s="436"/>
      <c r="M299" s="415">
        <v>44927</v>
      </c>
      <c r="N299" s="415">
        <v>44754</v>
      </c>
      <c r="O299" s="430" t="s">
        <v>1897</v>
      </c>
      <c r="P299" s="416">
        <v>200761539</v>
      </c>
      <c r="Q299" s="431">
        <v>2022</v>
      </c>
      <c r="R299" s="416">
        <v>200761539</v>
      </c>
      <c r="S299" s="416">
        <v>200761539</v>
      </c>
      <c r="W299" s="430" t="s">
        <v>1688</v>
      </c>
      <c r="AB299" s="430" t="s">
        <v>2680</v>
      </c>
      <c r="AH299" s="250" t="s">
        <v>1840</v>
      </c>
      <c r="AI299" s="250" t="s">
        <v>1840</v>
      </c>
      <c r="AL299"/>
      <c r="AM299" s="460"/>
    </row>
    <row r="300" spans="2:39" hidden="1">
      <c r="B300" s="250">
        <v>210675</v>
      </c>
      <c r="C300" s="250">
        <v>92168</v>
      </c>
      <c r="D300" s="250">
        <v>144237</v>
      </c>
      <c r="E300" s="250" t="e">
        <v>#N/A</v>
      </c>
      <c r="F300" s="250" t="s">
        <v>1894</v>
      </c>
      <c r="G300" s="250" t="s">
        <v>2623</v>
      </c>
      <c r="H300" s="250" t="s">
        <v>2681</v>
      </c>
      <c r="I300" s="250" t="s">
        <v>1215</v>
      </c>
      <c r="J300" s="250"/>
      <c r="L300" s="436"/>
      <c r="M300" s="415">
        <v>44927</v>
      </c>
      <c r="N300" s="415">
        <v>44754</v>
      </c>
      <c r="O300" s="430" t="s">
        <v>1897</v>
      </c>
      <c r="P300" s="416">
        <v>9277339</v>
      </c>
      <c r="Q300" s="431">
        <v>2022</v>
      </c>
      <c r="R300" s="416">
        <v>9277339</v>
      </c>
      <c r="S300" s="416">
        <v>9277339</v>
      </c>
      <c r="W300" s="430" t="s">
        <v>1688</v>
      </c>
      <c r="AB300" s="430" t="s">
        <v>2682</v>
      </c>
      <c r="AH300" s="250" t="s">
        <v>1840</v>
      </c>
      <c r="AI300" s="250" t="s">
        <v>1840</v>
      </c>
      <c r="AL300"/>
      <c r="AM300" s="460"/>
    </row>
    <row r="301" spans="2:39" hidden="1">
      <c r="B301" s="250">
        <v>210675</v>
      </c>
      <c r="C301" s="250">
        <v>92168</v>
      </c>
      <c r="D301" s="250">
        <v>144238</v>
      </c>
      <c r="E301" s="250" t="e">
        <v>#N/A</v>
      </c>
      <c r="F301" s="250" t="s">
        <v>1894</v>
      </c>
      <c r="G301" s="250" t="s">
        <v>2623</v>
      </c>
      <c r="H301" s="250" t="s">
        <v>2683</v>
      </c>
      <c r="I301" s="250" t="s">
        <v>1215</v>
      </c>
      <c r="J301" s="250"/>
      <c r="L301" s="436"/>
      <c r="M301" s="415">
        <v>44927</v>
      </c>
      <c r="N301" s="415">
        <v>44754</v>
      </c>
      <c r="O301" s="430" t="s">
        <v>1897</v>
      </c>
      <c r="P301" s="416">
        <v>5085047</v>
      </c>
      <c r="Q301" s="431">
        <v>2022</v>
      </c>
      <c r="R301" s="416">
        <v>5085047</v>
      </c>
      <c r="S301" s="416">
        <v>5085047</v>
      </c>
      <c r="W301" s="430" t="s">
        <v>1688</v>
      </c>
      <c r="AB301" s="430" t="s">
        <v>2684</v>
      </c>
      <c r="AH301" s="250" t="s">
        <v>1840</v>
      </c>
      <c r="AI301" s="250" t="s">
        <v>1840</v>
      </c>
      <c r="AL301"/>
      <c r="AM301" s="460"/>
    </row>
    <row r="302" spans="2:39" hidden="1">
      <c r="B302" s="250">
        <v>210663</v>
      </c>
      <c r="C302" s="250">
        <v>92168</v>
      </c>
      <c r="D302" s="250">
        <v>144239</v>
      </c>
      <c r="E302" s="250" t="e">
        <v>#N/A</v>
      </c>
      <c r="F302" s="250" t="s">
        <v>2431</v>
      </c>
      <c r="G302" s="250" t="s">
        <v>2623</v>
      </c>
      <c r="H302" s="250" t="s">
        <v>2685</v>
      </c>
      <c r="I302" s="250" t="s">
        <v>1215</v>
      </c>
      <c r="J302" s="250"/>
      <c r="L302" s="436"/>
      <c r="M302" s="415">
        <v>44927</v>
      </c>
      <c r="N302" s="415">
        <v>44754</v>
      </c>
      <c r="O302" s="430" t="s">
        <v>1897</v>
      </c>
      <c r="P302" s="416">
        <v>3811190</v>
      </c>
      <c r="Q302" s="431">
        <v>2022</v>
      </c>
      <c r="R302" s="416">
        <v>3811190</v>
      </c>
      <c r="S302" s="416">
        <v>3811190</v>
      </c>
      <c r="W302" s="430" t="s">
        <v>1688</v>
      </c>
      <c r="AB302" s="430" t="s">
        <v>2686</v>
      </c>
      <c r="AH302" s="250" t="s">
        <v>1840</v>
      </c>
      <c r="AI302" s="250" t="s">
        <v>1840</v>
      </c>
      <c r="AL302"/>
      <c r="AM302" s="460"/>
    </row>
    <row r="303" spans="2:39" hidden="1">
      <c r="B303" s="250">
        <v>210619</v>
      </c>
      <c r="C303" s="250">
        <v>92180</v>
      </c>
      <c r="D303" s="250">
        <v>144283</v>
      </c>
      <c r="E303" s="250">
        <v>0</v>
      </c>
      <c r="F303" s="250" t="s">
        <v>1905</v>
      </c>
      <c r="G303" s="250" t="s">
        <v>2617</v>
      </c>
      <c r="H303" s="250" t="s">
        <v>2687</v>
      </c>
      <c r="I303" s="250" t="s">
        <v>1215</v>
      </c>
      <c r="J303" s="250"/>
      <c r="L303" s="436"/>
      <c r="M303" s="415">
        <v>44713</v>
      </c>
      <c r="N303" s="415">
        <v>44504</v>
      </c>
      <c r="O303" s="430" t="s">
        <v>2619</v>
      </c>
      <c r="P303" s="416">
        <v>1288644</v>
      </c>
      <c r="Q303" s="431">
        <v>2022</v>
      </c>
      <c r="R303" s="416">
        <v>1288644</v>
      </c>
      <c r="S303" s="416">
        <v>374583</v>
      </c>
      <c r="W303" s="430" t="s">
        <v>1688</v>
      </c>
      <c r="AB303" s="430" t="s">
        <v>2688</v>
      </c>
      <c r="AH303" s="250" t="s">
        <v>1840</v>
      </c>
      <c r="AI303" s="250" t="s">
        <v>1840</v>
      </c>
      <c r="AL303"/>
      <c r="AM303" s="460"/>
    </row>
    <row r="304" spans="2:39" hidden="1">
      <c r="B304" s="250">
        <v>210619</v>
      </c>
      <c r="C304" s="250">
        <v>92180</v>
      </c>
      <c r="D304" s="250">
        <v>144284</v>
      </c>
      <c r="E304" s="250">
        <v>0</v>
      </c>
      <c r="F304" s="250" t="s">
        <v>1905</v>
      </c>
      <c r="G304" s="250" t="s">
        <v>2617</v>
      </c>
      <c r="H304" s="250" t="s">
        <v>2689</v>
      </c>
      <c r="I304" s="250" t="s">
        <v>1215</v>
      </c>
      <c r="J304" s="250"/>
      <c r="L304" s="436"/>
      <c r="M304" s="415">
        <v>44713</v>
      </c>
      <c r="N304" s="415">
        <v>44504</v>
      </c>
      <c r="O304" s="430" t="s">
        <v>2619</v>
      </c>
      <c r="P304" s="416">
        <v>2692377</v>
      </c>
      <c r="Q304" s="431">
        <v>2022</v>
      </c>
      <c r="R304" s="416">
        <v>2692377</v>
      </c>
      <c r="S304" s="416">
        <v>374583</v>
      </c>
      <c r="W304" s="430" t="s">
        <v>1688</v>
      </c>
      <c r="AB304" s="430" t="s">
        <v>2690</v>
      </c>
      <c r="AC304" s="250" t="s">
        <v>1920</v>
      </c>
      <c r="AH304" s="250" t="s">
        <v>1840</v>
      </c>
      <c r="AI304" s="250" t="s">
        <v>1840</v>
      </c>
      <c r="AL304"/>
      <c r="AM304" s="460"/>
    </row>
    <row r="305" spans="1:39" hidden="1">
      <c r="B305" s="250">
        <v>210486</v>
      </c>
      <c r="C305" s="250">
        <v>51278</v>
      </c>
      <c r="D305" s="250">
        <v>72006</v>
      </c>
      <c r="E305" s="250">
        <v>0</v>
      </c>
      <c r="F305" s="250" t="s">
        <v>1899</v>
      </c>
      <c r="G305" s="250" t="s">
        <v>2691</v>
      </c>
      <c r="H305" s="250" t="s">
        <v>2692</v>
      </c>
      <c r="I305" s="250" t="s">
        <v>2693</v>
      </c>
      <c r="J305" s="250"/>
      <c r="K305" s="415">
        <v>44957</v>
      </c>
      <c r="L305" s="436"/>
      <c r="M305" s="415">
        <v>45444</v>
      </c>
      <c r="N305" s="415">
        <v>43329</v>
      </c>
      <c r="O305" s="430" t="s">
        <v>2694</v>
      </c>
      <c r="P305" s="416">
        <v>90000</v>
      </c>
      <c r="Q305" s="431">
        <v>2018</v>
      </c>
      <c r="R305" s="416">
        <v>99343.160099999994</v>
      </c>
      <c r="S305" s="416">
        <v>90000</v>
      </c>
      <c r="U305" s="416">
        <v>0</v>
      </c>
      <c r="W305" s="430" t="s">
        <v>1591</v>
      </c>
      <c r="X305" s="430">
        <v>652427</v>
      </c>
      <c r="Y305" s="430" t="s">
        <v>2695</v>
      </c>
      <c r="Z305" s="430">
        <v>655652</v>
      </c>
      <c r="AB305" s="430" t="s">
        <v>2696</v>
      </c>
      <c r="AC305" s="250">
        <v>115</v>
      </c>
      <c r="AH305" s="250" t="s">
        <v>1840</v>
      </c>
      <c r="AI305" s="250" t="s">
        <v>1840</v>
      </c>
      <c r="AL305"/>
      <c r="AM305" s="460"/>
    </row>
    <row r="306" spans="1:39" hidden="1">
      <c r="B306" s="250">
        <v>210522</v>
      </c>
      <c r="C306" s="250">
        <v>81616</v>
      </c>
      <c r="D306" s="250">
        <v>122599</v>
      </c>
      <c r="E306" s="250">
        <v>0</v>
      </c>
      <c r="F306" s="250" t="s">
        <v>2529</v>
      </c>
      <c r="G306" s="250" t="s">
        <v>2697</v>
      </c>
      <c r="H306" s="250" t="s">
        <v>2698</v>
      </c>
      <c r="I306" s="250" t="s">
        <v>2693</v>
      </c>
      <c r="J306" s="250"/>
      <c r="K306" s="415">
        <v>43617</v>
      </c>
      <c r="L306" s="436"/>
      <c r="M306" s="415">
        <v>44561</v>
      </c>
      <c r="N306" s="415">
        <v>43714</v>
      </c>
      <c r="O306" s="430" t="s">
        <v>2699</v>
      </c>
      <c r="P306" s="416">
        <v>552668</v>
      </c>
      <c r="Q306" s="431">
        <v>2019</v>
      </c>
      <c r="R306" s="416">
        <v>552668</v>
      </c>
      <c r="S306" s="416">
        <v>552668</v>
      </c>
      <c r="U306" s="416">
        <v>555000</v>
      </c>
      <c r="V306" s="250" t="s">
        <v>1706</v>
      </c>
      <c r="W306" s="430" t="s">
        <v>1563</v>
      </c>
      <c r="AB306" s="430" t="s">
        <v>2700</v>
      </c>
      <c r="AC306" s="250">
        <v>115</v>
      </c>
      <c r="AI306" s="250" t="s">
        <v>1564</v>
      </c>
      <c r="AL306"/>
      <c r="AM306" s="460"/>
    </row>
    <row r="307" spans="1:39" hidden="1">
      <c r="B307" s="250">
        <v>210563</v>
      </c>
      <c r="C307" s="250">
        <v>81656</v>
      </c>
      <c r="D307" s="250">
        <v>122664</v>
      </c>
      <c r="E307" s="250">
        <v>0</v>
      </c>
      <c r="F307" s="250" t="s">
        <v>1905</v>
      </c>
      <c r="G307" s="250" t="s">
        <v>2701</v>
      </c>
      <c r="H307" s="250" t="s">
        <v>2702</v>
      </c>
      <c r="I307" s="250" t="s">
        <v>2693</v>
      </c>
      <c r="J307" s="250"/>
      <c r="K307" s="415">
        <v>44896</v>
      </c>
      <c r="L307" s="436"/>
      <c r="M307" s="415">
        <v>44896</v>
      </c>
      <c r="N307" s="415">
        <v>44026</v>
      </c>
      <c r="O307" s="430" t="s">
        <v>2703</v>
      </c>
      <c r="P307" s="416">
        <v>6000000</v>
      </c>
      <c r="Q307" s="431">
        <v>2020</v>
      </c>
      <c r="R307" s="416">
        <v>6303750</v>
      </c>
      <c r="S307" s="416">
        <v>6000000</v>
      </c>
      <c r="U307" s="416">
        <v>0</v>
      </c>
      <c r="W307" s="430" t="s">
        <v>1591</v>
      </c>
      <c r="X307" s="430">
        <v>640313</v>
      </c>
      <c r="Y307" s="430" t="s">
        <v>2704</v>
      </c>
      <c r="Z307" s="430">
        <v>640215</v>
      </c>
      <c r="AA307" s="430" t="s">
        <v>2356</v>
      </c>
      <c r="AB307" s="430" t="s">
        <v>2705</v>
      </c>
      <c r="AE307" s="250">
        <v>13</v>
      </c>
      <c r="AH307" s="250" t="s">
        <v>1840</v>
      </c>
      <c r="AI307" s="250" t="s">
        <v>1840</v>
      </c>
      <c r="AL307"/>
      <c r="AM307" s="460"/>
    </row>
    <row r="308" spans="1:39" hidden="1">
      <c r="B308" s="250">
        <v>210570</v>
      </c>
      <c r="C308" s="250">
        <v>81559</v>
      </c>
      <c r="D308" s="250">
        <v>112456</v>
      </c>
      <c r="E308" s="250">
        <v>0</v>
      </c>
      <c r="F308" s="250" t="s">
        <v>2609</v>
      </c>
      <c r="G308" s="250" t="s">
        <v>2706</v>
      </c>
      <c r="H308" s="250" t="s">
        <v>2707</v>
      </c>
      <c r="I308" s="250" t="s">
        <v>1227</v>
      </c>
      <c r="J308" s="250"/>
      <c r="K308" s="415">
        <v>44927</v>
      </c>
      <c r="L308" s="436"/>
      <c r="M308" s="415">
        <v>45200</v>
      </c>
      <c r="N308" s="415">
        <v>44147</v>
      </c>
      <c r="O308" s="430" t="s">
        <v>2708</v>
      </c>
      <c r="P308" s="416">
        <v>69054450</v>
      </c>
      <c r="Q308" s="431">
        <v>2022</v>
      </c>
      <c r="R308" s="416">
        <v>69054450</v>
      </c>
      <c r="S308" s="416">
        <v>69054450</v>
      </c>
      <c r="U308" s="416">
        <v>0</v>
      </c>
      <c r="W308" s="430" t="s">
        <v>1591</v>
      </c>
      <c r="X308" s="430">
        <v>532937</v>
      </c>
      <c r="Y308" s="430" t="s">
        <v>2709</v>
      </c>
      <c r="Z308" s="430">
        <v>547469</v>
      </c>
      <c r="AA308" s="430" t="s">
        <v>2710</v>
      </c>
      <c r="AB308" s="430" t="s">
        <v>2711</v>
      </c>
      <c r="AC308" s="250">
        <v>161</v>
      </c>
      <c r="AE308" s="250">
        <v>25.9</v>
      </c>
      <c r="AH308" s="250" t="s">
        <v>1840</v>
      </c>
      <c r="AI308" s="250" t="s">
        <v>1840</v>
      </c>
      <c r="AL308"/>
      <c r="AM308" s="460"/>
    </row>
    <row r="309" spans="1:39" s="430" customFormat="1" hidden="1">
      <c r="B309" s="250">
        <v>200477</v>
      </c>
      <c r="C309" s="250">
        <v>51254</v>
      </c>
      <c r="D309" s="250">
        <v>71963</v>
      </c>
      <c r="E309" s="250">
        <v>0</v>
      </c>
      <c r="F309" s="250" t="s">
        <v>1905</v>
      </c>
      <c r="G309" s="430" t="s">
        <v>2229</v>
      </c>
      <c r="H309" s="430" t="s">
        <v>2230</v>
      </c>
      <c r="I309" s="250" t="s">
        <v>1215</v>
      </c>
      <c r="J309" s="250"/>
      <c r="K309" s="415">
        <v>45078</v>
      </c>
      <c r="L309" s="436"/>
      <c r="M309" s="415">
        <v>44166</v>
      </c>
      <c r="N309" s="415">
        <v>43152</v>
      </c>
      <c r="O309" s="430" t="s">
        <v>2231</v>
      </c>
      <c r="P309" s="439">
        <v>12692888</v>
      </c>
      <c r="Q309" s="250">
        <v>2018</v>
      </c>
      <c r="R309" s="416">
        <v>14010573.385725999</v>
      </c>
      <c r="S309" s="416">
        <v>20297796</v>
      </c>
      <c r="T309" s="451"/>
      <c r="U309" s="440"/>
      <c r="V309" s="440"/>
      <c r="W309" s="441" t="s">
        <v>1568</v>
      </c>
      <c r="AB309" s="430" t="s">
        <v>2232</v>
      </c>
      <c r="AC309" s="250">
        <v>345</v>
      </c>
      <c r="AD309" s="250">
        <v>0.2</v>
      </c>
      <c r="AG309" s="250"/>
      <c r="AH309" s="250" t="s">
        <v>1840</v>
      </c>
      <c r="AI309" s="250" t="s">
        <v>1840</v>
      </c>
      <c r="AJ309" s="250"/>
      <c r="AK309" s="250"/>
      <c r="AL309"/>
      <c r="AM309" s="460"/>
    </row>
    <row r="310" spans="1:39" s="430" customFormat="1" hidden="1">
      <c r="B310" s="250">
        <v>200477</v>
      </c>
      <c r="C310" s="250">
        <v>51254</v>
      </c>
      <c r="D310" s="250">
        <v>71964</v>
      </c>
      <c r="E310" s="250">
        <v>0</v>
      </c>
      <c r="F310" s="250" t="s">
        <v>1905</v>
      </c>
      <c r="G310" s="430" t="s">
        <v>2229</v>
      </c>
      <c r="H310" s="430" t="s">
        <v>2233</v>
      </c>
      <c r="I310" s="250" t="s">
        <v>1215</v>
      </c>
      <c r="J310" s="250"/>
      <c r="K310" s="415">
        <v>45078</v>
      </c>
      <c r="L310" s="436"/>
      <c r="M310" s="415">
        <v>44166</v>
      </c>
      <c r="N310" s="415">
        <v>43152</v>
      </c>
      <c r="O310" s="430" t="s">
        <v>2231</v>
      </c>
      <c r="P310" s="439">
        <v>5179657</v>
      </c>
      <c r="Q310" s="250">
        <v>2018</v>
      </c>
      <c r="R310" s="416">
        <v>5717372.1623790003</v>
      </c>
      <c r="S310" s="416">
        <v>5468352</v>
      </c>
      <c r="T310" s="451"/>
      <c r="U310" s="440"/>
      <c r="V310" s="440"/>
      <c r="W310" s="430" t="s">
        <v>1568</v>
      </c>
      <c r="AB310" s="430" t="s">
        <v>2234</v>
      </c>
      <c r="AC310" s="250" t="s">
        <v>2144</v>
      </c>
      <c r="AG310" s="250"/>
      <c r="AH310" s="250" t="s">
        <v>1840</v>
      </c>
      <c r="AI310" s="250" t="s">
        <v>1840</v>
      </c>
      <c r="AJ310" s="250"/>
      <c r="AK310" s="250"/>
      <c r="AL310"/>
      <c r="AM310" s="460"/>
    </row>
    <row r="311" spans="1:39" s="430" customFormat="1" hidden="1">
      <c r="B311" s="250">
        <v>200477</v>
      </c>
      <c r="C311" s="250">
        <v>51254</v>
      </c>
      <c r="D311" s="250">
        <v>71965</v>
      </c>
      <c r="E311" s="250">
        <v>0</v>
      </c>
      <c r="F311" s="250" t="s">
        <v>1905</v>
      </c>
      <c r="G311" s="430" t="s">
        <v>2229</v>
      </c>
      <c r="H311" s="430" t="s">
        <v>2235</v>
      </c>
      <c r="I311" s="250" t="s">
        <v>1215</v>
      </c>
      <c r="J311" s="250"/>
      <c r="K311" s="415">
        <v>45078</v>
      </c>
      <c r="L311" s="436"/>
      <c r="M311" s="415">
        <v>44166</v>
      </c>
      <c r="N311" s="415">
        <v>43152</v>
      </c>
      <c r="O311" s="430" t="s">
        <v>2231</v>
      </c>
      <c r="P311" s="439">
        <v>5179657</v>
      </c>
      <c r="Q311" s="250">
        <v>2018</v>
      </c>
      <c r="R311" s="416">
        <v>5717372.1623790003</v>
      </c>
      <c r="S311" s="416">
        <v>5468352</v>
      </c>
      <c r="T311" s="451"/>
      <c r="U311" s="440"/>
      <c r="V311" s="440"/>
      <c r="W311" s="441" t="s">
        <v>1568</v>
      </c>
      <c r="AB311" s="430" t="s">
        <v>2236</v>
      </c>
      <c r="AC311" s="250" t="s">
        <v>2144</v>
      </c>
      <c r="AG311" s="250"/>
      <c r="AH311" s="250" t="s">
        <v>1840</v>
      </c>
      <c r="AI311" s="250" t="s">
        <v>1840</v>
      </c>
      <c r="AJ311" s="250"/>
      <c r="AK311" s="250"/>
      <c r="AL311"/>
      <c r="AM311" s="460"/>
    </row>
    <row r="312" spans="1:39" s="430" customFormat="1" hidden="1">
      <c r="B312" s="250">
        <v>200477</v>
      </c>
      <c r="C312" s="250">
        <v>51254</v>
      </c>
      <c r="D312" s="250">
        <v>71966</v>
      </c>
      <c r="E312" s="250">
        <v>0</v>
      </c>
      <c r="F312" s="250" t="s">
        <v>1905</v>
      </c>
      <c r="G312" s="430" t="s">
        <v>2229</v>
      </c>
      <c r="H312" s="430" t="s">
        <v>2237</v>
      </c>
      <c r="I312" s="250" t="s">
        <v>1215</v>
      </c>
      <c r="J312" s="250"/>
      <c r="K312" s="415">
        <v>45078</v>
      </c>
      <c r="L312" s="436"/>
      <c r="M312" s="415">
        <v>44166</v>
      </c>
      <c r="N312" s="415">
        <v>43152</v>
      </c>
      <c r="O312" s="430" t="s">
        <v>2231</v>
      </c>
      <c r="P312" s="439">
        <v>11271233</v>
      </c>
      <c r="Q312" s="250">
        <v>2018</v>
      </c>
      <c r="R312" s="416">
        <v>12441332.271593001</v>
      </c>
      <c r="S312" s="416">
        <v>15279402</v>
      </c>
      <c r="T312" s="451"/>
      <c r="U312" s="440"/>
      <c r="V312" s="440"/>
      <c r="W312" s="430" t="s">
        <v>1568</v>
      </c>
      <c r="AB312" s="430" t="s">
        <v>2238</v>
      </c>
      <c r="AC312" s="250">
        <v>115</v>
      </c>
      <c r="AD312" s="250">
        <v>2.6</v>
      </c>
      <c r="AG312" s="250"/>
      <c r="AH312" s="250" t="s">
        <v>1840</v>
      </c>
      <c r="AI312" s="250" t="s">
        <v>1840</v>
      </c>
      <c r="AJ312" s="250"/>
      <c r="AK312" s="250"/>
      <c r="AL312"/>
      <c r="AM312" s="460"/>
    </row>
    <row r="313" spans="1:39" s="430" customFormat="1" hidden="1">
      <c r="B313" s="250">
        <v>200477</v>
      </c>
      <c r="C313" s="250">
        <v>51254</v>
      </c>
      <c r="D313" s="250">
        <v>71967</v>
      </c>
      <c r="E313" s="250">
        <v>0</v>
      </c>
      <c r="F313" s="250" t="s">
        <v>1905</v>
      </c>
      <c r="G313" s="430" t="s">
        <v>2229</v>
      </c>
      <c r="H313" s="430" t="s">
        <v>2239</v>
      </c>
      <c r="I313" s="250" t="s">
        <v>1215</v>
      </c>
      <c r="J313" s="250"/>
      <c r="K313" s="415">
        <v>45078</v>
      </c>
      <c r="L313" s="436"/>
      <c r="M313" s="415">
        <v>44166</v>
      </c>
      <c r="N313" s="415">
        <v>43152</v>
      </c>
      <c r="O313" s="430" t="s">
        <v>2231</v>
      </c>
      <c r="P313" s="439">
        <v>1273506</v>
      </c>
      <c r="Q313" s="250">
        <v>2018</v>
      </c>
      <c r="R313" s="416">
        <v>1405712.3382919999</v>
      </c>
      <c r="S313" s="416">
        <v>1605462</v>
      </c>
      <c r="T313" s="451"/>
      <c r="U313" s="440"/>
      <c r="V313" s="440"/>
      <c r="W313" s="441" t="s">
        <v>1568</v>
      </c>
      <c r="AB313" s="430" t="s">
        <v>2240</v>
      </c>
      <c r="AC313" s="250">
        <v>115</v>
      </c>
      <c r="AD313" s="250">
        <v>1</v>
      </c>
      <c r="AG313" s="250"/>
      <c r="AH313" s="250" t="s">
        <v>1840</v>
      </c>
      <c r="AI313" s="250" t="s">
        <v>1840</v>
      </c>
      <c r="AJ313" s="250"/>
      <c r="AK313" s="250"/>
      <c r="AL313"/>
      <c r="AM313" s="460"/>
    </row>
    <row r="314" spans="1:39" s="430" customFormat="1" hidden="1">
      <c r="B314" s="250">
        <v>200477</v>
      </c>
      <c r="C314" s="250">
        <v>51254</v>
      </c>
      <c r="D314" s="250">
        <v>71968</v>
      </c>
      <c r="E314" s="250">
        <v>0</v>
      </c>
      <c r="F314" s="250" t="s">
        <v>1905</v>
      </c>
      <c r="G314" s="430" t="s">
        <v>2229</v>
      </c>
      <c r="H314" s="430" t="s">
        <v>2241</v>
      </c>
      <c r="I314" s="250" t="s">
        <v>1215</v>
      </c>
      <c r="J314" s="250"/>
      <c r="K314" s="415">
        <v>45078</v>
      </c>
      <c r="L314" s="436"/>
      <c r="M314" s="415">
        <v>44166</v>
      </c>
      <c r="N314" s="415">
        <v>43152</v>
      </c>
      <c r="O314" s="430" t="s">
        <v>2231</v>
      </c>
      <c r="P314" s="439">
        <v>3703266</v>
      </c>
      <c r="Q314" s="250">
        <v>2018</v>
      </c>
      <c r="R314" s="416">
        <v>4087712.7458990002</v>
      </c>
      <c r="S314" s="416">
        <v>5656017</v>
      </c>
      <c r="T314" s="451"/>
      <c r="U314" s="440"/>
      <c r="V314" s="440"/>
      <c r="W314" s="430" t="s">
        <v>1568</v>
      </c>
      <c r="AB314" s="430" t="s">
        <v>2242</v>
      </c>
      <c r="AC314" s="250">
        <v>115</v>
      </c>
      <c r="AG314" s="250"/>
      <c r="AH314" s="250" t="s">
        <v>1840</v>
      </c>
      <c r="AI314" s="250" t="s">
        <v>1840</v>
      </c>
      <c r="AJ314" s="250"/>
      <c r="AK314" s="250"/>
      <c r="AL314"/>
      <c r="AM314" s="460"/>
    </row>
    <row r="315" spans="1:39" hidden="1">
      <c r="B315" s="250">
        <v>210569</v>
      </c>
      <c r="C315" s="250">
        <v>81559</v>
      </c>
      <c r="D315" s="250">
        <v>112457</v>
      </c>
      <c r="E315" s="250">
        <v>0</v>
      </c>
      <c r="F315" s="250" t="s">
        <v>1869</v>
      </c>
      <c r="G315" s="250" t="s">
        <v>2706</v>
      </c>
      <c r="H315" s="250" t="s">
        <v>2712</v>
      </c>
      <c r="I315" s="250" t="s">
        <v>1227</v>
      </c>
      <c r="J315" s="250"/>
      <c r="K315" s="415">
        <v>44926</v>
      </c>
      <c r="L315" s="436"/>
      <c r="M315" s="415">
        <v>45200</v>
      </c>
      <c r="N315" s="415">
        <v>44147</v>
      </c>
      <c r="O315" s="430" t="s">
        <v>2708</v>
      </c>
      <c r="P315" s="416">
        <v>4008402</v>
      </c>
      <c r="Q315" s="431">
        <v>2020</v>
      </c>
      <c r="R315" s="416">
        <v>4211327.3512500003</v>
      </c>
      <c r="S315" s="416">
        <v>7617027</v>
      </c>
      <c r="U315" s="416">
        <v>0</v>
      </c>
      <c r="W315" s="430" t="s">
        <v>1591</v>
      </c>
      <c r="X315" s="430">
        <v>532937</v>
      </c>
      <c r="Y315" s="430" t="s">
        <v>2709</v>
      </c>
      <c r="Z315" s="430">
        <v>547469</v>
      </c>
      <c r="AA315" s="430" t="s">
        <v>2710</v>
      </c>
      <c r="AB315" s="430" t="s">
        <v>2713</v>
      </c>
      <c r="AC315" s="250">
        <v>161</v>
      </c>
      <c r="AD315" s="250">
        <v>2.7</v>
      </c>
      <c r="AH315" s="250" t="s">
        <v>1840</v>
      </c>
      <c r="AI315" s="250" t="s">
        <v>1840</v>
      </c>
      <c r="AL315"/>
      <c r="AM315" s="460"/>
    </row>
    <row r="316" spans="1:39">
      <c r="A316" s="450" t="s">
        <v>1217</v>
      </c>
      <c r="B316" s="250">
        <v>210576</v>
      </c>
      <c r="C316" s="250">
        <v>91875</v>
      </c>
      <c r="D316" s="250">
        <v>143156</v>
      </c>
      <c r="E316" s="250" t="s">
        <v>1685</v>
      </c>
      <c r="F316" s="250" t="s">
        <v>1219</v>
      </c>
      <c r="G316" s="430" t="s">
        <v>1686</v>
      </c>
      <c r="H316" s="430" t="s">
        <v>1687</v>
      </c>
      <c r="I316" s="430" t="s">
        <v>1222</v>
      </c>
      <c r="J316" s="442" t="s">
        <v>1761</v>
      </c>
      <c r="K316" s="415">
        <v>44862</v>
      </c>
      <c r="L316" s="458">
        <v>44908</v>
      </c>
      <c r="M316" s="415">
        <v>44896</v>
      </c>
      <c r="N316" s="415">
        <v>44152</v>
      </c>
      <c r="O316" s="430" t="s">
        <v>1676</v>
      </c>
      <c r="P316" s="416">
        <v>1184404</v>
      </c>
      <c r="Q316" s="431">
        <v>2021</v>
      </c>
      <c r="R316" s="416">
        <v>1214014.1000000001</v>
      </c>
      <c r="S316" s="416">
        <v>1910669</v>
      </c>
      <c r="T316" s="459">
        <v>1460280</v>
      </c>
      <c r="U316" s="416">
        <v>0</v>
      </c>
      <c r="W316" s="438" t="s">
        <v>1707</v>
      </c>
      <c r="AB316" s="430" t="s">
        <v>1689</v>
      </c>
      <c r="AC316" s="437">
        <v>138</v>
      </c>
      <c r="AD316" s="437"/>
      <c r="AE316" s="437"/>
      <c r="AH316" s="250" t="s">
        <v>1564</v>
      </c>
      <c r="AK316" s="434" t="s">
        <v>1758</v>
      </c>
      <c r="AL316"/>
      <c r="AM316" s="460"/>
    </row>
    <row r="317" spans="1:39" hidden="1">
      <c r="B317" s="250">
        <v>210590</v>
      </c>
      <c r="C317" s="250">
        <v>91891</v>
      </c>
      <c r="D317" s="250">
        <v>143183</v>
      </c>
      <c r="E317" s="250">
        <v>0</v>
      </c>
      <c r="F317" s="250" t="s">
        <v>2714</v>
      </c>
      <c r="G317" s="250" t="s">
        <v>2715</v>
      </c>
      <c r="H317" s="250" t="s">
        <v>2716</v>
      </c>
      <c r="I317" s="250" t="s">
        <v>1227</v>
      </c>
      <c r="J317" s="250"/>
      <c r="K317" s="415">
        <v>44635</v>
      </c>
      <c r="L317" s="436"/>
      <c r="M317" s="415">
        <v>44561</v>
      </c>
      <c r="N317" s="415">
        <v>44159</v>
      </c>
      <c r="O317" s="430" t="s">
        <v>2717</v>
      </c>
      <c r="P317" s="416">
        <v>600168</v>
      </c>
      <c r="Q317" s="431">
        <v>2021</v>
      </c>
      <c r="R317" s="416">
        <v>615172.19999999995</v>
      </c>
      <c r="S317" s="416">
        <v>600168</v>
      </c>
      <c r="U317" s="416">
        <v>0</v>
      </c>
      <c r="W317" s="430" t="s">
        <v>1584</v>
      </c>
      <c r="X317" s="430">
        <v>541218</v>
      </c>
      <c r="Y317" s="430" t="s">
        <v>2718</v>
      </c>
      <c r="Z317" s="430">
        <v>541233</v>
      </c>
      <c r="AA317" s="430" t="s">
        <v>2719</v>
      </c>
      <c r="AB317" s="430" t="s">
        <v>2720</v>
      </c>
      <c r="AC317" s="250">
        <v>161</v>
      </c>
      <c r="AG317" s="250" t="s">
        <v>1564</v>
      </c>
      <c r="AH317" s="250" t="s">
        <v>1564</v>
      </c>
      <c r="AL317"/>
      <c r="AM317" s="460"/>
    </row>
    <row r="318" spans="1:39" hidden="1">
      <c r="B318" s="250">
        <v>210590</v>
      </c>
      <c r="C318" s="250">
        <v>91892</v>
      </c>
      <c r="D318" s="250">
        <v>143184</v>
      </c>
      <c r="E318" s="250">
        <v>0</v>
      </c>
      <c r="F318" s="250" t="s">
        <v>2714</v>
      </c>
      <c r="G318" s="250" t="s">
        <v>2721</v>
      </c>
      <c r="H318" s="250" t="s">
        <v>2722</v>
      </c>
      <c r="I318" s="250" t="s">
        <v>1227</v>
      </c>
      <c r="J318" s="250"/>
      <c r="K318" s="415">
        <v>44309</v>
      </c>
      <c r="L318" s="436"/>
      <c r="M318" s="415">
        <v>44348</v>
      </c>
      <c r="N318" s="415">
        <v>44159</v>
      </c>
      <c r="O318" s="430" t="s">
        <v>2717</v>
      </c>
      <c r="P318" s="416">
        <v>337005</v>
      </c>
      <c r="Q318" s="431">
        <v>2021</v>
      </c>
      <c r="R318" s="416">
        <v>337005</v>
      </c>
      <c r="S318" s="416">
        <v>483586</v>
      </c>
      <c r="U318" s="416">
        <v>483586</v>
      </c>
      <c r="V318" s="250" t="s">
        <v>1706</v>
      </c>
      <c r="W318" s="430" t="s">
        <v>1563</v>
      </c>
      <c r="X318" s="430">
        <v>541225</v>
      </c>
      <c r="Y318" s="430" t="s">
        <v>2723</v>
      </c>
      <c r="Z318" s="430">
        <v>541243</v>
      </c>
      <c r="AA318" s="430" t="s">
        <v>2724</v>
      </c>
      <c r="AB318" s="430" t="s">
        <v>2725</v>
      </c>
      <c r="AC318" s="250">
        <v>161</v>
      </c>
      <c r="AG318" s="250" t="s">
        <v>1564</v>
      </c>
      <c r="AH318" s="250" t="s">
        <v>1564</v>
      </c>
      <c r="AI318" s="250" t="s">
        <v>1564</v>
      </c>
      <c r="AL318"/>
      <c r="AM318" s="460"/>
    </row>
    <row r="319" spans="1:39">
      <c r="A319" s="250" t="s">
        <v>482</v>
      </c>
      <c r="B319" s="250">
        <v>210627</v>
      </c>
      <c r="C319" s="250">
        <v>81717</v>
      </c>
      <c r="D319" s="250">
        <v>143182</v>
      </c>
      <c r="E319" s="250" t="s">
        <v>1755</v>
      </c>
      <c r="F319" s="250" t="s">
        <v>1219</v>
      </c>
      <c r="G319" s="430" t="s">
        <v>1681</v>
      </c>
      <c r="H319" s="430" t="s">
        <v>2726</v>
      </c>
      <c r="I319" s="430" t="s">
        <v>1354</v>
      </c>
      <c r="J319" s="442" t="s">
        <v>2782</v>
      </c>
      <c r="K319" s="415">
        <v>45436</v>
      </c>
      <c r="L319" s="458">
        <v>45804</v>
      </c>
      <c r="M319" s="415">
        <v>44562</v>
      </c>
      <c r="N319" s="415">
        <v>44505</v>
      </c>
      <c r="O319" s="430" t="s">
        <v>1676</v>
      </c>
      <c r="P319" s="416">
        <v>1259660</v>
      </c>
      <c r="Q319" s="431">
        <v>2021</v>
      </c>
      <c r="R319" s="416">
        <v>1323430.2879999999</v>
      </c>
      <c r="S319" s="416">
        <v>5264319</v>
      </c>
      <c r="T319" s="459">
        <v>9807331</v>
      </c>
      <c r="U319" s="416">
        <v>0</v>
      </c>
      <c r="W319" s="430" t="s">
        <v>1568</v>
      </c>
      <c r="AB319" s="430" t="s">
        <v>2727</v>
      </c>
      <c r="AC319" s="437">
        <v>345</v>
      </c>
      <c r="AD319" s="437">
        <v>0.84</v>
      </c>
      <c r="AE319" s="437"/>
      <c r="AH319" s="250" t="s">
        <v>1840</v>
      </c>
      <c r="AI319" s="250" t="s">
        <v>1840</v>
      </c>
      <c r="AK319" s="434" t="s">
        <v>2593</v>
      </c>
      <c r="AL319" t="s">
        <v>2807</v>
      </c>
      <c r="AM319" s="460"/>
    </row>
    <row r="320" spans="1:39">
      <c r="A320" s="450" t="s">
        <v>482</v>
      </c>
      <c r="B320" s="250">
        <v>210633</v>
      </c>
      <c r="C320" s="250">
        <v>92114</v>
      </c>
      <c r="D320" s="250">
        <v>143591</v>
      </c>
      <c r="E320" s="250" t="s">
        <v>2757</v>
      </c>
      <c r="F320" s="250" t="s">
        <v>1219</v>
      </c>
      <c r="G320" s="430" t="s">
        <v>2729</v>
      </c>
      <c r="H320" s="430" t="s">
        <v>2730</v>
      </c>
      <c r="I320" s="430" t="s">
        <v>1215</v>
      </c>
      <c r="J320" s="443" t="s">
        <v>2783</v>
      </c>
      <c r="K320" s="415">
        <v>45413</v>
      </c>
      <c r="L320" s="464">
        <v>45641</v>
      </c>
      <c r="M320" s="415">
        <v>45078</v>
      </c>
      <c r="N320" s="415">
        <v>44629</v>
      </c>
      <c r="O320" s="430" t="s">
        <v>1897</v>
      </c>
      <c r="P320" s="416">
        <v>9020000</v>
      </c>
      <c r="Q320" s="431">
        <v>2022</v>
      </c>
      <c r="R320" s="416">
        <v>9245500</v>
      </c>
      <c r="S320" s="416">
        <v>9020000</v>
      </c>
      <c r="T320" s="459">
        <v>10586881</v>
      </c>
      <c r="U320" s="416">
        <v>0</v>
      </c>
      <c r="W320" s="430" t="s">
        <v>1568</v>
      </c>
      <c r="AB320" s="430" t="s">
        <v>2731</v>
      </c>
      <c r="AC320" s="437">
        <v>69</v>
      </c>
      <c r="AD320" s="437"/>
      <c r="AE320" s="463">
        <v>3.5</v>
      </c>
      <c r="AH320" s="250" t="s">
        <v>1840</v>
      </c>
      <c r="AI320" s="250" t="s">
        <v>1840</v>
      </c>
      <c r="AL320" s="460" t="s">
        <v>2808</v>
      </c>
      <c r="AM320" s="460"/>
    </row>
    <row r="321" spans="1:39" ht="15" customHeight="1">
      <c r="A321" s="250" t="s">
        <v>482</v>
      </c>
      <c r="B321" s="250">
        <v>210708</v>
      </c>
      <c r="C321" s="250">
        <v>92393</v>
      </c>
      <c r="D321" s="250">
        <v>156293</v>
      </c>
      <c r="E321" s="250" t="s">
        <v>2765</v>
      </c>
      <c r="F321" s="250" t="s">
        <v>1219</v>
      </c>
      <c r="G321" s="430" t="s">
        <v>2766</v>
      </c>
      <c r="H321" s="430" t="s">
        <v>2767</v>
      </c>
      <c r="I321" s="430" t="s">
        <v>1215</v>
      </c>
      <c r="J321" s="443" t="s">
        <v>2783</v>
      </c>
      <c r="K321" s="415"/>
      <c r="L321" s="464">
        <v>45576</v>
      </c>
      <c r="M321" s="415">
        <v>45444</v>
      </c>
      <c r="N321" s="415">
        <v>44904</v>
      </c>
      <c r="O321" s="430" t="s">
        <v>2768</v>
      </c>
      <c r="P321" s="416">
        <v>698030</v>
      </c>
      <c r="Q321" s="431">
        <v>2023</v>
      </c>
      <c r="R321" s="416">
        <v>698030</v>
      </c>
      <c r="S321" s="416">
        <v>698030</v>
      </c>
      <c r="T321" s="459">
        <v>424065</v>
      </c>
      <c r="U321" s="416">
        <v>0</v>
      </c>
      <c r="W321" s="430" t="s">
        <v>1591</v>
      </c>
      <c r="AB321" s="430" t="s">
        <v>2769</v>
      </c>
      <c r="AC321" s="250">
        <v>161</v>
      </c>
      <c r="AK321" s="434"/>
      <c r="AL321" s="460" t="s">
        <v>2809</v>
      </c>
      <c r="AM321" s="460"/>
    </row>
    <row r="322" spans="1:39">
      <c r="A322" s="450" t="s">
        <v>482</v>
      </c>
      <c r="B322" s="250">
        <v>210708</v>
      </c>
      <c r="C322" s="250">
        <v>92386</v>
      </c>
      <c r="D322" s="250">
        <v>156299</v>
      </c>
      <c r="E322" s="250" t="s">
        <v>2810</v>
      </c>
      <c r="F322" s="250" t="s">
        <v>1219</v>
      </c>
      <c r="G322" s="430" t="s">
        <v>2771</v>
      </c>
      <c r="H322" s="430" t="s">
        <v>2772</v>
      </c>
      <c r="I322" s="430" t="s">
        <v>1215</v>
      </c>
      <c r="J322" s="442" t="s">
        <v>2779</v>
      </c>
      <c r="K322" s="415">
        <v>46539</v>
      </c>
      <c r="L322" s="458">
        <v>46539</v>
      </c>
      <c r="M322" s="415">
        <v>46539</v>
      </c>
      <c r="N322" s="415">
        <v>44904</v>
      </c>
      <c r="O322" s="430" t="s">
        <v>2768</v>
      </c>
      <c r="P322" s="416">
        <v>4951250</v>
      </c>
      <c r="Q322" s="431">
        <v>2023</v>
      </c>
      <c r="R322" s="416">
        <v>4951250</v>
      </c>
      <c r="S322" s="416">
        <v>4951250</v>
      </c>
      <c r="T322" s="459">
        <v>4951250</v>
      </c>
      <c r="U322" s="416">
        <v>0</v>
      </c>
      <c r="W322" s="430" t="s">
        <v>1591</v>
      </c>
      <c r="AB322" s="430" t="s">
        <v>2773</v>
      </c>
      <c r="AC322" s="250">
        <v>138</v>
      </c>
      <c r="AE322" s="254"/>
      <c r="AL322" s="460" t="s">
        <v>2811</v>
      </c>
      <c r="AM322" s="460"/>
    </row>
    <row r="323" spans="1:39">
      <c r="A323" s="250" t="s">
        <v>482</v>
      </c>
      <c r="B323" s="250">
        <v>210708</v>
      </c>
      <c r="C323" s="250">
        <v>92386</v>
      </c>
      <c r="D323" s="250">
        <v>156300</v>
      </c>
      <c r="E323" s="250" t="s">
        <v>2810</v>
      </c>
      <c r="F323" s="250" t="s">
        <v>1219</v>
      </c>
      <c r="G323" s="430" t="s">
        <v>2771</v>
      </c>
      <c r="H323" s="430" t="s">
        <v>2774</v>
      </c>
      <c r="I323" s="430" t="s">
        <v>1215</v>
      </c>
      <c r="J323" s="442" t="s">
        <v>2779</v>
      </c>
      <c r="K323" s="415">
        <v>46539</v>
      </c>
      <c r="L323" s="458">
        <v>46539</v>
      </c>
      <c r="M323" s="415">
        <v>46539</v>
      </c>
      <c r="N323" s="415">
        <v>44904</v>
      </c>
      <c r="O323" s="430" t="s">
        <v>2768</v>
      </c>
      <c r="P323" s="416">
        <v>540691</v>
      </c>
      <c r="Q323" s="431">
        <v>2023</v>
      </c>
      <c r="R323" s="416">
        <v>540691</v>
      </c>
      <c r="S323" s="416">
        <v>540691</v>
      </c>
      <c r="T323" s="459">
        <v>540691</v>
      </c>
      <c r="U323" s="416">
        <v>0</v>
      </c>
      <c r="W323" s="430" t="s">
        <v>1591</v>
      </c>
      <c r="X323" s="430">
        <v>509800</v>
      </c>
      <c r="Y323" s="430" t="s">
        <v>2775</v>
      </c>
      <c r="AB323" s="430" t="s">
        <v>2776</v>
      </c>
      <c r="AC323" s="250">
        <v>138</v>
      </c>
      <c r="AK323" s="434"/>
      <c r="AL323" s="460" t="s">
        <v>2812</v>
      </c>
      <c r="AM323" s="460"/>
    </row>
  </sheetData>
  <mergeCells count="27">
    <mergeCell ref="B14:F14"/>
    <mergeCell ref="G14:N14"/>
    <mergeCell ref="B11:F11"/>
    <mergeCell ref="G11:N11"/>
    <mergeCell ref="B12:F12"/>
    <mergeCell ref="G12:N12"/>
    <mergeCell ref="B13:F13"/>
    <mergeCell ref="G13:N13"/>
    <mergeCell ref="B8:F8"/>
    <mergeCell ref="G8:N8"/>
    <mergeCell ref="B9:F9"/>
    <mergeCell ref="G9:N9"/>
    <mergeCell ref="B10:F10"/>
    <mergeCell ref="G10:N10"/>
    <mergeCell ref="B5:F5"/>
    <mergeCell ref="G5:N5"/>
    <mergeCell ref="B6:F6"/>
    <mergeCell ref="G6:N6"/>
    <mergeCell ref="B7:F7"/>
    <mergeCell ref="G7:N7"/>
    <mergeCell ref="B4:F4"/>
    <mergeCell ref="G4:N4"/>
    <mergeCell ref="B1:N1"/>
    <mergeCell ref="B2:F2"/>
    <mergeCell ref="G2:N2"/>
    <mergeCell ref="B3:F3"/>
    <mergeCell ref="G3:N3"/>
  </mergeCells>
  <conditionalFormatting sqref="P15">
    <cfRule type="containsText" dxfId="10" priority="4" operator="containsText" text="D">
      <formula>NOT(ISERROR(SEARCH("D",P15)))</formula>
    </cfRule>
  </conditionalFormatting>
  <conditionalFormatting sqref="AG321:AJ321">
    <cfRule type="containsText" dxfId="9" priority="2" operator="containsText" text="approved">
      <formula>NOT(ISERROR(SEARCH("approved",AG321)))</formula>
    </cfRule>
  </conditionalFormatting>
  <conditionalFormatting sqref="AG323:AJ323">
    <cfRule type="containsText" dxfId="8" priority="1" operator="containsText" text="approved">
      <formula>NOT(ISERROR(SEARCH("approved",AG323)))</formula>
    </cfRule>
  </conditionalFormatting>
  <conditionalFormatting sqref="AG322:AK322">
    <cfRule type="containsText" dxfId="7" priority="3" operator="containsText" text="approved">
      <formula>NOT(ISERROR(SEARCH("approved",AG322)))</formula>
    </cfRule>
  </conditionalFormatting>
  <conditionalFormatting sqref="AG1:AL14 AG16:AL21 AG23:AK23 AG24:AL53 AG54:AJ54 AL54 AG55:AL75 AL76:AL79 AG76:AJ82 AG83:AL110 AG111:AJ111 AL111 AG112:AL190 AG191:AJ191 AG192:AL205 AG206:AK207 AG208:AL213 AG214:AJ214 AG215:AL225 AG226:AJ226 AG227:AL264 AG265:AJ265 AG266:AL315 AG316:AJ316 AL316 AG317:AL318 AG319:AJ319 AG320:AK320 AG324:AL1048576">
    <cfRule type="containsText" dxfId="6" priority="5" operator="containsText" text="approved">
      <formula>NOT(ISERROR(SEARCH("approved",AG1)))</formula>
    </cfRule>
  </conditionalFormatting>
  <pageMargins left="0.7" right="0.7" top="0.75" bottom="0.75" header="0.3" footer="0.3"/>
  <pageSetup scale="20" fitToHeight="0" orientation="landscape" horizontalDpi="200" verticalDpi="200"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E0434-E2DC-4D7B-B22E-6DA74F3E15FB}">
  <dimension ref="A1:A2"/>
  <sheetViews>
    <sheetView workbookViewId="0">
      <selection activeCell="F8" sqref="F8"/>
    </sheetView>
  </sheetViews>
  <sheetFormatPr defaultRowHeight="15"/>
  <sheetData>
    <row r="1" spans="1:1" ht="36">
      <c r="A1" s="261" t="s">
        <v>1807</v>
      </c>
    </row>
    <row r="2" spans="1:1">
      <c r="A2" t="s">
        <v>2778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Q09SUFxzMzQxODk2PC9Vc2VyTmFtZT48RGF0ZVRpbWU+My8xNC8yMDIyIDQ6NDY6MTkgUE08L0RhdGVUaW1lPjxMYWJlbFN0cmluZz5BRVAgSW50ZXJuYWw8L0xhYmVsU3RyaW5nPjwvaXRlbT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wvc2lzbD48VXNlck5hbWU+Q09SUFxzMjIyNDI2PC9Vc2VyTmFtZT48RGF0ZVRpbWU+OS8yMC8yMDIyIDg6NTY6MTkgUE08L0RhdGVUaW1lPjxMYWJlbFN0cmluZz5BRVAgSW50ZXJuYWw8L0xhYmVsU3RyaW5nPjwvaXRlbT48aXRlbT48c2lzbCBzaXNsVmVyc2lvbj0iMCIgcG9saWN5PSJlOWMwYjhkNy1iZGI0LTRmZDMtYjYyYS1mNTAzMjdhYWVmY2UiIG9yaWdpbj0idXNlclNlbGVjdGVkIj48ZWxlbWVudCB1aWQ9IjUwYzMxODI0LTA3ODAtNDkxMC04N2QxLWVhYWZmZDE4MmQ0MiIgdmFsdWU9IiIgeG1sbnM9Imh0dHA6Ly93d3cuYm9sZG9uamFtZXMuY29tLzIwMDgvMDEvc2llL2ludGVybmFsL2xhYmVsIiAvPjxlbGVtZW50IHVpZD0iZDE0ZjVjMzYtZjQ0YS00MzE1LWI0MzgtMDA1Y2ZlOGYwNjlmIiB2YWx1ZT0iIiB4bWxucz0iaHR0cDovL3d3dy5ib2xkb25qYW1lcy5jb20vMjAwOC8wMS9zaWUvaW50ZXJuYWwvbGFiZWwiIC8+PC9zaXNsPjxVc2VyTmFtZT5DT1JQXHMyNzYwNDM8L1VzZXJOYW1lPjxEYXRlVGltZT4xMi8xNS8yMDI0IDc6MjI6NTcgUE08L0RhdGVUaW1lPjxMYWJlbFN0cmluZz5BRVAgSW50ZXJuYWw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e9c0b8d7-bdb4-4fd3-b62a-f50327aaefce" origin="userSelected">
  <element uid="50c31824-0780-4910-87d1-eaaffd182d42" value=""/>
  <element uid="d14f5c36-f44a-4315-b438-005cfe8f069f" value=""/>
</sisl>
</file>

<file path=customXml/itemProps1.xml><?xml version="1.0" encoding="utf-8"?>
<ds:datastoreItem xmlns:ds="http://schemas.openxmlformats.org/officeDocument/2006/customXml" ds:itemID="{FC307079-515A-47E0-8B9F-C379BCA8ED6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F3DC2AED-DCA5-43DD-B36D-C825D74B50FC}">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OKTCo</vt:lpstr>
      <vt:lpstr>Q3 2025</vt:lpstr>
      <vt:lpstr>Q2 2025</vt:lpstr>
      <vt:lpstr>SPP Q4 Updates</vt:lpstr>
      <vt:lpstr>Q2 2024</vt:lpstr>
      <vt:lpstr>Data</vt:lpstr>
      <vt:lpstr>Q3 2023</vt:lpstr>
      <vt:lpstr>Q4 2023</vt:lpstr>
      <vt:lpstr>Sheet1</vt:lpstr>
      <vt:lpstr>Q4 2022 Initial</vt:lpstr>
      <vt:lpstr>Q4 2021 Initial Extract</vt:lpstr>
      <vt:lpstr>Q2 2021 Initial PTP</vt:lpstr>
      <vt:lpstr>Q4 2020 Initial PTP</vt:lpstr>
      <vt:lpstr>Q4 2019 Initial PTP</vt:lpstr>
      <vt:lpstr>Q2 2019 Initial PTP</vt:lpstr>
      <vt:lpstr>Q4 2018 Initial PTP</vt:lpstr>
      <vt:lpstr>OKTCo!Print_Area</vt:lpstr>
      <vt:lpstr>'Q2 2024'!Print_Area</vt:lpstr>
      <vt:lpstr>'Q2 2025'!Print_Area</vt:lpstr>
      <vt:lpstr>'Q3 2023'!Print_Area</vt:lpstr>
      <vt:lpstr>'Q3 2025'!Print_Area</vt:lpstr>
      <vt:lpstr>'Q4 2022 Initial'!Print_Area</vt:lpstr>
      <vt:lpstr>'Q4 2023'!Print_Area</vt:lpstr>
      <vt:lpstr>'SPP Q4 Updates'!Print_Area</vt:lpstr>
      <vt:lpstr>'Q2 2024'!Print_Titles</vt:lpstr>
      <vt:lpstr>'Q2 2025'!Print_Titles</vt:lpstr>
      <vt:lpstr>'Q3 2023'!Print_Titles</vt:lpstr>
      <vt:lpstr>'Q3 2025'!Print_Titles</vt:lpstr>
      <vt:lpstr>'Q4 2022 Initial'!Print_Titles</vt:lpstr>
      <vt:lpstr>'Q4 2023'!Print_Titles</vt:lpstr>
      <vt:lpstr>'SPP Q4 Updates'!Print_Titles</vt:lpstr>
    </vt:vector>
  </TitlesOfParts>
  <Company>American Electric Power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Jeffrey L Ellis</dc:creator>
  <cp:keywords/>
  <cp:lastModifiedBy>Allyson L Keaton</cp:lastModifiedBy>
  <dcterms:created xsi:type="dcterms:W3CDTF">2016-03-08T20:32:18Z</dcterms:created>
  <dcterms:modified xsi:type="dcterms:W3CDTF">2026-05-21T19:11:28Z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3b454c9e-af05-4dcd-8c13-250b9cde5ad5</vt:lpwstr>
  </property>
  <property fmtid="{D5CDD505-2E9C-101B-9397-08002B2CF9AE}" pid="3" name="bjSaver">
    <vt:lpwstr>DKa13nfUF5GrsOXE8fTdD8nGYsb0Gi2b</vt:lpwstr>
  </property>
  <property fmtid="{D5CDD505-2E9C-101B-9397-08002B2CF9AE}" pid="4" name="Visual Markings Removed">
    <vt:lpwstr>No</vt:lpwstr>
  </property>
  <property fmtid="{D5CDD505-2E9C-101B-9397-08002B2CF9AE}" pid="5" name="bjClsUserRVM">
    <vt:lpwstr>[]</vt:lpwstr>
  </property>
  <property fmtid="{D5CDD505-2E9C-101B-9397-08002B2CF9AE}" pid="6" name="bjDocumentLabelXML">
    <vt:lpwstr>&lt;?xml version="1.0" encoding="us-ascii"?&gt;&lt;sisl xmlns:xsd="http://www.w3.org/2001/XMLSchema" xmlns:xsi="http://www.w3.org/2001/XMLSchema-instance" sislVersion="0" policy="e9c0b8d7-bdb4-4fd3-b62a-f50327aaefce" origin="userSelected" xmlns="http://www.boldonj</vt:lpwstr>
  </property>
  <property fmtid="{D5CDD505-2E9C-101B-9397-08002B2CF9AE}" pid="7" name="bjDocumentLabelXML-0">
    <vt:lpwstr>ames.com/2008/01/sie/internal/label"&gt;&lt;element uid="50c31824-0780-4910-87d1-eaaffd182d42" value="" /&gt;&lt;element uid="d14f5c36-f44a-4315-b438-005cfe8f069f" value="" /&gt;&lt;/sisl&gt;</vt:lpwstr>
  </property>
  <property fmtid="{D5CDD505-2E9C-101B-9397-08002B2CF9AE}" pid="8" name="bjDocumentSecurityLabel">
    <vt:lpwstr>AEP Internal</vt:lpwstr>
  </property>
  <property fmtid="{D5CDD505-2E9C-101B-9397-08002B2CF9AE}" pid="9" name="MSIP_Label_69f43042-6bda-44b2-91eb-eca3d3d484f4_SiteId">
    <vt:lpwstr>15f3c881-6b03-4ff6-8559-77bf5177818f</vt:lpwstr>
  </property>
  <property fmtid="{D5CDD505-2E9C-101B-9397-08002B2CF9AE}" pid="10" name="MSIP_Label_69f43042-6bda-44b2-91eb-eca3d3d484f4_Name">
    <vt:lpwstr>AEP Internal</vt:lpwstr>
  </property>
  <property fmtid="{D5CDD505-2E9C-101B-9397-08002B2CF9AE}" pid="11" name="MSIP_Label_69f43042-6bda-44b2-91eb-eca3d3d484f4_Enabled">
    <vt:lpwstr>true</vt:lpwstr>
  </property>
  <property fmtid="{D5CDD505-2E9C-101B-9397-08002B2CF9AE}" pid="12" name="bjLabelHistoryID">
    <vt:lpwstr>{FC307079-515A-47E0-8B9F-C379BCA8ED68}</vt:lpwstr>
  </property>
  <property fmtid="{D5CDD505-2E9C-101B-9397-08002B2CF9AE}" pid="13" name="bjpmDocIH">
    <vt:lpwstr>UlCBV6MZkbRiHma6CQZ9UtsxQkWfju0H</vt:lpwstr>
  </property>
</Properties>
</file>